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wvi365-my.sharepoint.com/personal/yahye_waberi_wvi_org/Documents/2024/New BHA project/Technical WASH &amp; Infrastructure-BHA project/Approved documents/Approved Advert/Lot6/"/>
    </mc:Choice>
  </mc:AlternateContent>
  <xr:revisionPtr revIDLastSave="10" documentId="8_{17C8E8EA-E11C-47F3-959D-498BC137F568}" xr6:coauthVersionLast="47" xr6:coauthVersionMax="47" xr10:uidLastSave="{DCD9D625-4989-451C-8AAE-C954CF1F2F92}"/>
  <bookViews>
    <workbookView xWindow="-90" yWindow="-90" windowWidth="19380" windowHeight="11460" activeTab="2" xr2:uid="{00000000-000D-0000-FFFF-FFFF00000000}"/>
  </bookViews>
  <sheets>
    <sheet name="One Room Mother baby area (MBA)" sheetId="1" r:id="rId1"/>
    <sheet name="Farah Omar latrine" sheetId="4" r:id="rId2"/>
    <sheet name="Faarah Omar incinerator" sheetId="5" r:id="rId3"/>
    <sheet name="Summary Sheet"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0" i="5" l="1"/>
  <c r="D153" i="5"/>
  <c r="D150" i="5"/>
  <c r="D141" i="5"/>
  <c r="D125" i="5"/>
  <c r="D124" i="5"/>
  <c r="D120" i="5"/>
  <c r="D30" i="5"/>
  <c r="D11" i="4" l="1"/>
  <c r="D9" i="4"/>
  <c r="D6" i="4"/>
  <c r="D5" i="4"/>
  <c r="D28" i="1"/>
  <c r="D22" i="1"/>
  <c r="D23" i="1"/>
  <c r="D10" i="1"/>
  <c r="D17" i="1" l="1"/>
  <c r="D24" i="1"/>
  <c r="D14" i="1"/>
  <c r="D12" i="1"/>
  <c r="D11" i="1"/>
  <c r="D9" i="1"/>
  <c r="D8" i="1"/>
  <c r="D30" i="1"/>
  <c r="D27" i="1"/>
  <c r="D19" i="1"/>
  <c r="D18" i="1"/>
  <c r="D29" i="1"/>
  <c r="D13" i="1"/>
  <c r="D7" i="1" l="1"/>
  <c r="F20" i="1"/>
  <c r="F25" i="1"/>
  <c r="F31" i="1" l="1"/>
  <c r="F35" i="1"/>
  <c r="C7" i="3"/>
</calcChain>
</file>

<file path=xl/sharedStrings.xml><?xml version="1.0" encoding="utf-8"?>
<sst xmlns="http://schemas.openxmlformats.org/spreadsheetml/2006/main" count="276" uniqueCount="177">
  <si>
    <t>Breastfeeding corner/Mother Baby  Area (MBA) at Dhobane Health Facility, Burao.</t>
  </si>
  <si>
    <t xml:space="preserve">One Room mother baby area (MBA). </t>
  </si>
  <si>
    <t>Note:</t>
  </si>
  <si>
    <t>The Unit Rates should be included 3%Vat tax.</t>
  </si>
  <si>
    <t>Item</t>
  </si>
  <si>
    <t xml:space="preserve">Description </t>
  </si>
  <si>
    <t>Unit</t>
  </si>
  <si>
    <t>QTY</t>
  </si>
  <si>
    <t>Rate</t>
  </si>
  <si>
    <t>Total Amount</t>
  </si>
  <si>
    <t>A</t>
  </si>
  <si>
    <t>Sub-Structure; Earth Works, Foundation, and Flooring Works.</t>
  </si>
  <si>
    <t>Allow for clearing the site from any debris, trees, roots etc. filling hollows and levelling.</t>
  </si>
  <si>
    <t>M2</t>
  </si>
  <si>
    <t>M3</t>
  </si>
  <si>
    <t>Backfill, Compact and Level using thick murram or other approved backfilling material for 500mm depth of the Main Building Foundation.</t>
  </si>
  <si>
    <t>Backfill, Compact and Level using thick murram or other approved backfilling material for 300mm depth of the Verandah Foundation.</t>
  </si>
  <si>
    <t>Cast a 100mm thick Floor Slab for Main Building and Verandah using Plain concrete and A142 BRC Mesh with a mix ratio (1:2:4) as per Drawing and World Vision Engineer's guidance.</t>
  </si>
  <si>
    <t>Sub-total</t>
  </si>
  <si>
    <t>B</t>
  </si>
  <si>
    <t>Superstructure works including Hallow block work, Lintels and Columns.</t>
  </si>
  <si>
    <t>Cast 6 Reinforced concrete colomn with a size of 20x20cm, using 4Y12 and 1:2:4 mix ratio as per drawing and Engineer's guidance, the cost should include shutterings, curing and all require materials.</t>
  </si>
  <si>
    <t>No.</t>
  </si>
  <si>
    <t>C</t>
  </si>
  <si>
    <t>Roof and ceiling works</t>
  </si>
  <si>
    <t>M</t>
  </si>
  <si>
    <t>D</t>
  </si>
  <si>
    <t>Plastering and other finishing</t>
  </si>
  <si>
    <t>Apply 25 mm thick , cement/sand mix 1:3 to all External &amp; internal walls and foundation surfaces for plastering with wood float finishing for smoothening purpose.</t>
  </si>
  <si>
    <t>Apply two coats of white wash and two Coats of distemper paint( No.800) to all external and Internal plastering wall and Foundation surfaces with Approved color by wvi Technical Engineer. Apply Stucco to all rough surfaces to smoothen. Also, Apply two coats of distember (800) on the ceiling boards of verandah and main building.</t>
  </si>
  <si>
    <t>Cast a 100mm R.c.c concrete windows Silling around all windows as per drawing and world vision engineer's guidance. Use 8mm steel bars @200mm spacing c/c and 1:24 mix ratio.</t>
  </si>
  <si>
    <t>E</t>
  </si>
  <si>
    <t>Doors and Windows</t>
  </si>
  <si>
    <t>Supply and fix turkish pvc door (2.2m x 1 m) double leaf complete with frame, hinges &amp; locks and to include two coats of gloss paint as per drawings and Engineer's guidance.</t>
  </si>
  <si>
    <t>Supply and fix Aluminium window (1.5m x 1.5m) complete with mosquito net, burglar bars, hinges, and locks and windows Grill as per drawings and World Vision Engineer's guidance.</t>
  </si>
  <si>
    <t>F</t>
  </si>
  <si>
    <t>Electricity</t>
  </si>
  <si>
    <t>LM</t>
  </si>
  <si>
    <t>Provide and Fix Ceiling Fans as per guidance of wvi engineer.</t>
  </si>
  <si>
    <t>G</t>
  </si>
  <si>
    <t>Ramp Construction, Visibility Branding and Steel Posts.</t>
  </si>
  <si>
    <t>Provide and Install a 3 Inch Galvanize Class B Steel Pipes of 3m height in the Veranhad to Support the Roof as per drawing and Guidance of wvi Engineer.</t>
  </si>
  <si>
    <t>Apply Visibility Branding Information and Logos Provided by Wvi engineer.</t>
  </si>
  <si>
    <t>Job</t>
  </si>
  <si>
    <t xml:space="preserve">GRAND TOTAL </t>
  </si>
  <si>
    <t>Description</t>
  </si>
  <si>
    <t>Amount ($)</t>
  </si>
  <si>
    <t xml:space="preserve">Grand Total cost  </t>
  </si>
  <si>
    <t>Excavation of Main Building and Verandah foundation trench 35.8m long, 0.7m deep and 0.6m wide.</t>
  </si>
  <si>
    <t>Pour Mass concrete blinding of 100 mm thick blinding layer (1:4:8 mix) under the foundation wall for Both main Building and Verandah.</t>
  </si>
  <si>
    <t>Construct Rubble stone foundation wall using cement &amp; sand mortar 1:4 for Main Building; 35.8m long, 0.8m deep and 0.4m wide, 0.3m of Foundation should be above the Ground Level.</t>
  </si>
  <si>
    <t>Cast Reinforced Cement Concrete ground beam (35.8x0.4x 0.2 m ) using (1:2:4 mix), with 6N0. Y10 re-bars &amp; R6 links @ 250 mm c/c as per drawing.</t>
  </si>
  <si>
    <t>Construct a Ramps of (1.5 long, 1.2 wide and 0.5m height and slope of 1:7) using rubble stone, then Apply Finishing works Including 25mm thick of plastering and apply two coats of Distembering to all surfaces as per drawing and guidance of world vision engineer.</t>
  </si>
  <si>
    <t>Supply and fix 150mm x 25mm fascia board, and apply two coats orange oil paint as per world vision engineer's approval .</t>
  </si>
  <si>
    <t>Provide and Fix a 4 mm thick plywood Ceiling Boards in the main room and verandah with its sides, this includes brandering using 50mm by 50mm cypress timber and any other required materials, as per Approved by Wvi technical Engineer.</t>
  </si>
  <si>
    <t>Cast R.C (1:2:4 mix) lintel beam (0.25mx0.15 m), with 4N0. Y12 re-bars &amp; R6 links @ 250 mm c/c, the cost should include shutterings, curing and all required materials.</t>
  </si>
  <si>
    <r>
      <t xml:space="preserve">Transport, fix and level a ceramic tiles on the Main building and verandah, also including skirtting of 10mm thick around walls. </t>
    </r>
    <r>
      <rPr>
        <sz val="12"/>
        <color rgb="FFFF0000"/>
        <rFont val="Calibri"/>
        <family val="2"/>
      </rPr>
      <t xml:space="preserve">Tiles are already procured and the cost here should only include transportation cost from WVI Hargesia office to the site and the cost of fixing the tiles. </t>
    </r>
  </si>
  <si>
    <t>Construct 20cm thick Hallow blocks wall with 3.4m height laid in cement &amp; sand mortar 1:3 mix.</t>
  </si>
  <si>
    <t xml:space="preserve">Provide and Install a prepainted N0. 28 Gauge Corrugated Iron Sheet resting on treated 75mm by 50mm cypress purlins on 100mm by 50mm cypress truss lying on 100mm by 50mm cypress wall plte as per drawings and World Vision Engineer's guidance. Roof pitch of 22.5 degrees. </t>
  </si>
  <si>
    <t>Supply and Install all Required Electrical works i.e. conduits, wiring, lamps, switches, sockets etc. The room will have two number twin sockets, two light bulbs and two security lights</t>
  </si>
  <si>
    <t>BoQ of Single Latrines  Rehabilitation  at Farah Omar Health Facility</t>
  </si>
  <si>
    <t>Item N0.</t>
  </si>
  <si>
    <t>Description of works</t>
  </si>
  <si>
    <t>Unit 
Cost</t>
  </si>
  <si>
    <t>Toal Cost in USD</t>
  </si>
  <si>
    <t xml:space="preserve">Super structure work &amp; hand wash facility </t>
  </si>
  <si>
    <t>Install and lay ceramic floor tiles (from the World Vision Hargeisa Office) in the latrine floor area, which includes removing the old floor screed and tiles. The cost should include both the installation work and transportation from the World Vision office to the sites.</t>
  </si>
  <si>
    <r>
      <t>M</t>
    </r>
    <r>
      <rPr>
        <vertAlign val="superscript"/>
        <sz val="11"/>
        <color indexed="8"/>
        <rFont val="Lato"/>
        <family val="2"/>
      </rPr>
      <t>2</t>
    </r>
  </si>
  <si>
    <t>Construct two layers of brickwork with a thickness of 15 cm, an average height of 30 cm, and a length of 9 m to elevate the existing wall using 1:4 cement sand ratio. This includes plastering and smoothing to align with the existing walls.</t>
  </si>
  <si>
    <t>Repair all cracks and plaster wall on 12mm thick with 1:3 mortaring of cement and sand.</t>
  </si>
  <si>
    <t>Ls</t>
  </si>
  <si>
    <t>Prepare the existing interior and exterior surfaces of the latrines by leveling and smoothing them in preparation for finishing. Apply stucco or plaster where needed to fill gaps and eliminate surface roughness.</t>
  </si>
  <si>
    <t>Apply two coats of whitewash and two coats of approved distemper to all interior and exterior wall surfaces.</t>
  </si>
  <si>
    <r>
      <t>M</t>
    </r>
    <r>
      <rPr>
        <vertAlign val="superscript"/>
        <sz val="11"/>
        <rFont val="Lato"/>
        <family val="2"/>
      </rPr>
      <t>2</t>
    </r>
  </si>
  <si>
    <t>Prepare the space for the installation of a steel window, including a permanent vent and lockable handle units. The window should feature 30 cm x 30 cm x 1.2 mm RHS frames and a steel mesh infilling panel. Complete the installation with painting, as detailed in the drawings and specifications, or as per Engineer's approval.</t>
  </si>
  <si>
    <t>No</t>
  </si>
  <si>
    <t>Remove the old, damaged roof and replace it with new corrugated iron sheets of #30 gauge. Install timber roof trusses (2x4 and 2x3) with 0.7m c/c spacing, and include a fascia board around the roof.</t>
  </si>
  <si>
    <t>Remove the old, damaged latrine doors and supply and install new steel doors, measuring 0.8 m by 2.2 m.</t>
  </si>
  <si>
    <t>Print Visibility branding for both World Vision logo and Donor logo on the wall shared by wvi engineers.</t>
  </si>
  <si>
    <t xml:space="preserve">Ls </t>
  </si>
  <si>
    <t xml:space="preserve"> Total for Single latrine rehabilitation at Farax Omar Health Facility</t>
  </si>
  <si>
    <t>Engineering Estimate, Bills of Quantities, Specifications and Drawings of incinerator and plancinta pit</t>
  </si>
  <si>
    <t>Location</t>
  </si>
  <si>
    <t>Summary Page</t>
  </si>
  <si>
    <t>#</t>
  </si>
  <si>
    <t>USD Offer</t>
  </si>
  <si>
    <t>Health Care Waste Management</t>
  </si>
  <si>
    <t xml:space="preserve">Organic/Placenta Pit </t>
  </si>
  <si>
    <t xml:space="preserve">De Montfort Mark 8A Incinerator with Ash Pit </t>
  </si>
  <si>
    <t>Total for Health Care Waste Management</t>
  </si>
  <si>
    <t xml:space="preserve">Total for health care waste management in USD </t>
  </si>
  <si>
    <t xml:space="preserve">Bills of Quantities, Specs and Drawings for Organic or Placenta Pit </t>
  </si>
  <si>
    <t>Function</t>
  </si>
  <si>
    <t>functioning sanitary facilities inside health institutions</t>
  </si>
  <si>
    <t>Qty</t>
  </si>
  <si>
    <t>Unit Rate 
USD</t>
  </si>
  <si>
    <t>Line Total
USD</t>
  </si>
  <si>
    <t>Excavation and Earth Works</t>
  </si>
  <si>
    <t>Clearing of site of bushes and shrubs and removal of debris</t>
  </si>
  <si>
    <t>LS</t>
  </si>
  <si>
    <t xml:space="preserve">Excavation in all soil formation for pit with dimension 1.5x1.5x3m. </t>
  </si>
  <si>
    <r>
      <t>m</t>
    </r>
    <r>
      <rPr>
        <sz val="11"/>
        <color theme="1"/>
        <rFont val="Calibri"/>
        <family val="2"/>
      </rPr>
      <t>³</t>
    </r>
  </si>
  <si>
    <t>Cart away surplus excavated soil to a distance of not less than 1 km as will be agreed by the engineer</t>
  </si>
  <si>
    <t>150mm thick hardcore layer on the pit surface</t>
  </si>
  <si>
    <t xml:space="preserve">150mm sand layer on top of the hardcore layer. </t>
  </si>
  <si>
    <t xml:space="preserve"> Concrete, Block and Finishing Works</t>
  </si>
  <si>
    <t xml:space="preserve">150mm thick hollow sandcrete block laying using cement mortar of ratio 1:3.
Alternatively solid sandcrete blocks with a combination of weep holes may be used
Price shall include pointing of exposed surface of concrete block wall rising above the ground level of height 30cm. </t>
  </si>
  <si>
    <r>
      <t>m</t>
    </r>
    <r>
      <rPr>
        <sz val="11"/>
        <color theme="1"/>
        <rFont val="Calibri"/>
        <family val="2"/>
      </rPr>
      <t>²</t>
    </r>
  </si>
  <si>
    <t>150mm thick reinforced in-situ concrete H-section in proportion 1:2:4-12mm aggregate poured</t>
  </si>
  <si>
    <t>a</t>
  </si>
  <si>
    <t xml:space="preserve"> in intermediate foundation beam at a height of 1.2m.</t>
  </si>
  <si>
    <t>b</t>
  </si>
  <si>
    <t>in strip foundation</t>
  </si>
  <si>
    <t>Deformed reinforcement steel bar BS 4449 bars 12mm diameter in horizontal intermediate foundation beam and strip foundation</t>
  </si>
  <si>
    <t>kg</t>
  </si>
  <si>
    <t>Dia 6mm plain bar in stirrups in strip foundation and intermediate foundation beams</t>
  </si>
  <si>
    <t>125mm reinforced in-situ concrete slab in the ratio (1:2:3mm aggregate) fitted with a manhole steel plate cover and a 100mm diameter PVC ventilation pipe. Cover slab shall have a uniform brushed finish. Price shall include the cost of formwork, scaffolding, and related works and items.. needed for casting the cover slab</t>
  </si>
  <si>
    <t>12mm diameter mild steel bars placed at 150mm center to center.</t>
  </si>
  <si>
    <t>650x550mm lockable manhole steel plate cover assembled from 1.5mm thick chequered sheet metal 2x2x1.5mm L-section angle iron. Price includes 2 coats of anti-rust and 2 coats of synthetic enamel (oil) paints, hinges, a lockable safety pad and lacth</t>
  </si>
  <si>
    <t>Nr</t>
  </si>
  <si>
    <t>100mm diameter PVC ventilation pipe and height is 2.4 m with rain cap</t>
  </si>
  <si>
    <t>Lm</t>
  </si>
  <si>
    <t xml:space="preserve">Pour plinth concrete 225mm thick on bare stripped level  around the external wall surface  of placenta pit to prevent water seepage into the pit in the ratio (1:3:6 - 19mm aggregate).  </t>
  </si>
  <si>
    <t>m³</t>
  </si>
  <si>
    <t>Total Carried to Summary   = 1+2</t>
  </si>
  <si>
    <t>terms</t>
  </si>
  <si>
    <t>The structure is interchangeably referred to as Highly infectious organic waste, placenta or anatomical waste disposal pit</t>
  </si>
  <si>
    <t>Typical Placenta Pit Design</t>
  </si>
  <si>
    <t>Dimension</t>
  </si>
  <si>
    <t>1.5 x 1.5 x 3 (l x w x h)</t>
  </si>
  <si>
    <t>30cm exposed above the ground level</t>
  </si>
  <si>
    <t>Plan strip foundation and beam details</t>
  </si>
  <si>
    <t>Bills of Quantities for Incinerator - De Montfort Mark 8a Adjoined with Ash Pit</t>
  </si>
  <si>
    <t>Function:</t>
  </si>
  <si>
    <t>Treatment and final disposal of highly infectious non-organic waste</t>
  </si>
  <si>
    <t>Unit Price (USD)</t>
  </si>
  <si>
    <t>Total Price (USD)</t>
  </si>
  <si>
    <t>De Montfort Mark 8a Incinerator</t>
  </si>
  <si>
    <t>Excavation and Earthwork</t>
  </si>
  <si>
    <t>Clear the whole site with 1.5m square of well of bush and shrubs remove debris from site.</t>
  </si>
  <si>
    <t>Excavation of topsoil for preservation at a depth of 150mm.</t>
  </si>
  <si>
    <t>Disposal of excavated material on site in spoil heap at a distance of 20m.</t>
  </si>
  <si>
    <t>Excavation for incinerator foundation (2x2 area) for a depth of 0.5 meter to identify a firm soil formation for foundation</t>
  </si>
  <si>
    <t>Level and compact reduced ground level with  selected materials for foundation. Raise compaction up to 5cm below the natural ground level</t>
  </si>
  <si>
    <r>
      <t>m</t>
    </r>
    <r>
      <rPr>
        <vertAlign val="superscript"/>
        <sz val="11"/>
        <color theme="1"/>
        <rFont val="Calibri"/>
        <family val="2"/>
        <scheme val="minor"/>
      </rPr>
      <t>3</t>
    </r>
  </si>
  <si>
    <t>Concrete and Block Work</t>
  </si>
  <si>
    <t>Cast lean concrete of Class 5 on top of the compacted soil</t>
  </si>
  <si>
    <t>Cast base slab 2x2x0.15m with concrete mix 1:2:4 in incinerator foundation. Slab shall be of 0 slope and brushed finish. Price includes the cost of formwork.</t>
  </si>
  <si>
    <t xml:space="preserve">Single reinforcement in foundation slab using dia 10mm deformed bar for extra strength. </t>
  </si>
  <si>
    <t>Highly fire resistant refractory brick of dimension 230x110x65mm walls precisely arranged in 13 Layers as per the drawing and construction manual. Refractory cement shall be used in 1:3 mortar to join edges and layers</t>
  </si>
  <si>
    <t>Provide outer wall of fire resistant brick precisely arranged as described in the construction manual</t>
  </si>
  <si>
    <t>Plastering of cement using refractory cement of the outer wall</t>
  </si>
  <si>
    <r>
      <t>m</t>
    </r>
    <r>
      <rPr>
        <vertAlign val="superscript"/>
        <sz val="11"/>
        <color theme="1"/>
        <rFont val="Calibri"/>
        <family val="2"/>
        <scheme val="minor"/>
      </rPr>
      <t>2</t>
    </r>
  </si>
  <si>
    <t>Metal Work</t>
  </si>
  <si>
    <r>
      <t xml:space="preserve">manufacture and install hollow </t>
    </r>
    <r>
      <rPr>
        <b/>
        <u/>
        <sz val="11"/>
        <color theme="1"/>
        <rFont val="Calibri"/>
        <family val="2"/>
        <scheme val="minor"/>
      </rPr>
      <t>top frame</t>
    </r>
    <r>
      <rPr>
        <sz val="11"/>
        <color theme="1"/>
        <rFont val="Calibri"/>
        <family val="2"/>
        <scheme val="minor"/>
      </rPr>
      <t xml:space="preserve"> assembled from 3mm thick metal plate/sheet dimension 910x460mm - in the form and shape instructed in the construction manual. Price shall include welding of pieces of metal channels that will be used for locators.
</t>
    </r>
  </si>
  <si>
    <r>
      <t xml:space="preserve">manufacture and install </t>
    </r>
    <r>
      <rPr>
        <b/>
        <u/>
        <sz val="11"/>
        <color theme="1"/>
        <rFont val="Calibri"/>
        <family val="2"/>
        <scheme val="minor"/>
      </rPr>
      <t>Loading Door</t>
    </r>
    <r>
      <rPr>
        <sz val="11"/>
        <color theme="1"/>
        <rFont val="Calibri"/>
        <family val="2"/>
        <scheme val="minor"/>
      </rPr>
      <t xml:space="preserve"> of dimension assembled from 30x30x3mm L-section angle iron and 3mm thick metal plate as instructed in the construction manaual. Price shall include metallic hinges across the locators placed on the top frame, a 3mm underside metallic baffle, and combined metallic vertical and diagonal handles made of 0.5 light weight galvanized iron pipe.</t>
    </r>
  </si>
  <si>
    <r>
      <t xml:space="preserve">Manufacture and install </t>
    </r>
    <r>
      <rPr>
        <b/>
        <u/>
        <sz val="11"/>
        <color theme="1"/>
        <rFont val="Calibri"/>
        <family val="2"/>
        <scheme val="minor"/>
      </rPr>
      <t>Chimney spigot</t>
    </r>
    <r>
      <rPr>
        <sz val="11"/>
        <color theme="1"/>
        <rFont val="Calibri"/>
        <family val="2"/>
        <scheme val="minor"/>
      </rPr>
      <t xml:space="preserve"> assembled from a 420x300 base made of 30x30x3mm L section angle iron frame welded with 5 mm thick metal plate and a pipe of 3mm thick metal, 114 mm diameter and 150mm height. Arrangement shall follow strick adherence to construction manual </t>
    </r>
  </si>
  <si>
    <r>
      <t xml:space="preserve">Manufacture and install </t>
    </r>
    <r>
      <rPr>
        <b/>
        <u/>
        <sz val="11"/>
        <color theme="1"/>
        <rFont val="Calibri"/>
        <family val="2"/>
        <scheme val="minor"/>
      </rPr>
      <t>Chimney</t>
    </r>
    <r>
      <rPr>
        <sz val="11"/>
        <color theme="1"/>
        <rFont val="Calibri"/>
        <family val="2"/>
        <scheme val="minor"/>
      </rPr>
      <t xml:space="preserve"> of height 4m assembled from 4mm thick steel - firmly sealed to the spigot using fire cement or on-site oxygen welding Arrangement shall follow strick adherence of the construction manual. Price shall include a metallic cover on top to prevent rain</t>
    </r>
  </si>
  <si>
    <r>
      <t xml:space="preserve">Manufacture and install </t>
    </r>
    <r>
      <rPr>
        <b/>
        <u/>
        <sz val="11"/>
        <color theme="1"/>
        <rFont val="Calibri"/>
        <family val="2"/>
        <scheme val="minor"/>
      </rPr>
      <t xml:space="preserve">Ash Door Support </t>
    </r>
    <r>
      <rPr>
        <sz val="11"/>
        <color theme="1"/>
        <rFont val="Calibri"/>
        <family val="2"/>
        <scheme val="minor"/>
      </rPr>
      <t>assembled from a 3mm thick steel tunnel of 260mm height and 230mm firmly fitted to the brick wall using pieces of metal channel. Price shall include placement of hinges and locators for ash door</t>
    </r>
  </si>
  <si>
    <r>
      <t xml:space="preserve">Manufacture and install 195x 230mm </t>
    </r>
    <r>
      <rPr>
        <b/>
        <u/>
        <sz val="11"/>
        <color theme="1"/>
        <rFont val="Calibri"/>
        <family val="2"/>
        <scheme val="minor"/>
      </rPr>
      <t>Ash door</t>
    </r>
    <r>
      <rPr>
        <sz val="11"/>
        <color theme="1"/>
        <rFont val="Calibri"/>
        <family val="2"/>
        <scheme val="minor"/>
      </rPr>
      <t xml:space="preserve"> assembled from 3mm thick steel - fitted to a 30x30x3mm angle iron L-section frame of dimension 230x260 which is firmly hinged to the ash door support</t>
    </r>
  </si>
  <si>
    <r>
      <t xml:space="preserve">Manufacture and install a 1.5meter high  </t>
    </r>
    <r>
      <rPr>
        <b/>
        <u/>
        <sz val="11"/>
        <color theme="1"/>
        <rFont val="Calibri"/>
        <family val="2"/>
        <scheme val="minor"/>
      </rPr>
      <t xml:space="preserve"> chimney guard</t>
    </r>
    <r>
      <rPr>
        <sz val="11"/>
        <color theme="1"/>
        <rFont val="Calibri"/>
        <family val="2"/>
        <scheme val="minor"/>
      </rPr>
      <t xml:space="preserve"> assembled from diameter 10mm reinforcement bars firmly fitted into the brick wall and placed in 10cm distance on 4 corners around the chimney and covered with hexagonal chicken meshwire.</t>
    </r>
  </si>
  <si>
    <t xml:space="preserve">Total Carried to Summary - A  </t>
  </si>
  <si>
    <t>Ash Pit</t>
  </si>
  <si>
    <t>Excavate sharp pit at a depth of 3m.</t>
  </si>
  <si>
    <t>150mm thick hardcore placed against earth to received sand blinding.</t>
  </si>
  <si>
    <t>Provision and compaction of hard core boulders 150mm</t>
  </si>
  <si>
    <t>100mm plain in-situ concrete 1:2:4-12mm aggregate poured against hardcore.</t>
  </si>
  <si>
    <t>in foundation slab</t>
  </si>
  <si>
    <t xml:space="preserve">Pour plinth concrete 225mm thick on bare stripped level  around the external wall surface  of ash pit to prevent water seepage into the pit in the ratio (1:3:6 - 19mm aggregate).  </t>
  </si>
  <si>
    <t>Total Carried to Summary -  B</t>
  </si>
  <si>
    <t>Total for A and B</t>
  </si>
  <si>
    <t>De Montfort Mark 8 a Incinerator - construction manual attached herewtih</t>
  </si>
  <si>
    <t>Typical Ash Pit Design</t>
  </si>
  <si>
    <t>Summary of One Room Mother Baby Are (MBA) at Dhobane  and construction and rehabilitation of latrine and incinerator at Faarah Omar health facilities, Burao.</t>
  </si>
  <si>
    <t>Construction of Mother baby area</t>
  </si>
  <si>
    <t>Rehabilitation of existing latrine at Faarah omaar health facility</t>
  </si>
  <si>
    <t>Construction of incinerator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</si>
</sst>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Ksh&quot;* #,##0.00_-;\-&quot;Ksh&quot;* #,##0.00_-;_-&quot;Ksh&quot;* &quot;-&quot;??_-;_-@_-"/>
    <numFmt numFmtId="43" formatCode="_-* #,##0.00_-;\-* #,##0.00_-;_-* &quot;-&quot;??_-;_-@_-"/>
    <numFmt numFmtId="164" formatCode="_(&quot;$&quot;* #,##0.00_);_(&quot;$&quot;* \(#,##0.00\);_(&quot;$&quot;* &quot;-&quot;??_);_(@_)"/>
    <numFmt numFmtId="165" formatCode="_(* #,##0.00_);_(* \(#,##0.00\);_(* &quot;-&quot;??_);_(@_)"/>
    <numFmt numFmtId="166" formatCode="_-[$$-409]* #,##0.00_ ;_-[$$-409]* \-#,##0.00\ ;_-[$$-409]* &quot;-&quot;??_ ;_-@_ "/>
    <numFmt numFmtId="167" formatCode="_-[$$-409]* #,##0_ ;_-[$$-409]* \-#,##0\ ;_-[$$-409]* &quot;-&quot;??_ ;_-@_ "/>
    <numFmt numFmtId="168" formatCode="&quot;$&quot;#,##0.00"/>
    <numFmt numFmtId="169" formatCode="_-[$USD]\ * #,##0.00_-;\-[$USD]\ * #,##0.00_-;_-[$USD]\ * &quot;-&quot;??_-;_-@_-"/>
  </numFmts>
  <fonts count="37" x14ac:knownFonts="1">
    <font>
      <sz val="11"/>
      <color theme="1"/>
      <name val="Calibri"/>
      <family val="2"/>
      <scheme val="minor"/>
    </font>
    <font>
      <sz val="11"/>
      <color theme="1"/>
      <name val="Calibri"/>
      <family val="2"/>
      <scheme val="minor"/>
    </font>
    <font>
      <b/>
      <sz val="12"/>
      <name val="Lato"/>
      <family val="2"/>
    </font>
    <font>
      <sz val="12"/>
      <color theme="1"/>
      <name val="Lato"/>
      <family val="2"/>
    </font>
    <font>
      <sz val="10"/>
      <name val="Arial"/>
      <family val="2"/>
    </font>
    <font>
      <b/>
      <sz val="12"/>
      <color indexed="8"/>
      <name val="Lato"/>
      <family val="2"/>
    </font>
    <font>
      <sz val="12"/>
      <color rgb="FF000000"/>
      <name val="Calibri"/>
      <family val="2"/>
    </font>
    <font>
      <sz val="12"/>
      <name val="Arial"/>
      <family val="2"/>
    </font>
    <font>
      <b/>
      <sz val="12"/>
      <name val="Arial"/>
      <family val="2"/>
    </font>
    <font>
      <sz val="12"/>
      <name val="Times New Roman"/>
      <family val="1"/>
    </font>
    <font>
      <sz val="11"/>
      <color indexed="8"/>
      <name val="Calibri"/>
      <family val="2"/>
    </font>
    <font>
      <b/>
      <sz val="11"/>
      <name val="Gill Sans MT"/>
      <family val="2"/>
    </font>
    <font>
      <b/>
      <sz val="12"/>
      <color rgb="FF000000"/>
      <name val="Calibri"/>
      <family val="2"/>
    </font>
    <font>
      <b/>
      <sz val="14"/>
      <color rgb="FF000000"/>
      <name val="Calibri"/>
      <family val="2"/>
    </font>
    <font>
      <sz val="8"/>
      <name val="Calibri"/>
      <family val="2"/>
      <scheme val="minor"/>
    </font>
    <font>
      <b/>
      <sz val="11"/>
      <color theme="1"/>
      <name val="Calibri"/>
      <family val="2"/>
      <scheme val="minor"/>
    </font>
    <font>
      <b/>
      <sz val="12"/>
      <name val="Lato"/>
    </font>
    <font>
      <sz val="12"/>
      <color rgb="FFFF0000"/>
      <name val="Calibri"/>
      <family val="2"/>
    </font>
    <font>
      <sz val="11"/>
      <name val="Lato"/>
      <family val="2"/>
    </font>
    <font>
      <b/>
      <sz val="11"/>
      <name val="Lato"/>
      <family val="2"/>
    </font>
    <font>
      <sz val="11"/>
      <color indexed="8"/>
      <name val="Lato"/>
      <family val="2"/>
    </font>
    <font>
      <vertAlign val="superscript"/>
      <sz val="11"/>
      <color indexed="8"/>
      <name val="Lato"/>
      <family val="2"/>
    </font>
    <font>
      <vertAlign val="superscript"/>
      <sz val="11"/>
      <name val="Lato"/>
      <family val="2"/>
    </font>
    <font>
      <sz val="12"/>
      <name val="Calibri"/>
      <family val="2"/>
      <scheme val="minor"/>
    </font>
    <font>
      <b/>
      <sz val="14"/>
      <name val="Calibri"/>
      <family val="2"/>
      <scheme val="minor"/>
    </font>
    <font>
      <b/>
      <sz val="12"/>
      <name val="Calibri"/>
      <family val="2"/>
      <scheme val="minor"/>
    </font>
    <font>
      <b/>
      <sz val="16"/>
      <name val="Calibri"/>
      <family val="2"/>
      <scheme val="minor"/>
    </font>
    <font>
      <sz val="14"/>
      <name val="Calibri"/>
      <family val="2"/>
      <scheme val="minor"/>
    </font>
    <font>
      <sz val="11"/>
      <color theme="1"/>
      <name val="Calibri"/>
      <family val="2"/>
    </font>
    <font>
      <b/>
      <sz val="12"/>
      <color theme="1"/>
      <name val="Calibri"/>
      <family val="2"/>
      <scheme val="minor"/>
    </font>
    <font>
      <b/>
      <sz val="14"/>
      <color theme="1"/>
      <name val="Calibri"/>
      <family val="2"/>
      <scheme val="minor"/>
    </font>
    <font>
      <b/>
      <sz val="16"/>
      <color theme="1"/>
      <name val="Calibri"/>
      <family val="2"/>
      <scheme val="minor"/>
    </font>
    <font>
      <sz val="10"/>
      <name val="Times New Roman"/>
      <family val="1"/>
    </font>
    <font>
      <sz val="14"/>
      <color theme="1"/>
      <name val="Calibri"/>
      <family val="2"/>
      <scheme val="minor"/>
    </font>
    <font>
      <vertAlign val="superscript"/>
      <sz val="11"/>
      <color theme="1"/>
      <name val="Calibri"/>
      <family val="2"/>
      <scheme val="minor"/>
    </font>
    <font>
      <sz val="11"/>
      <color rgb="FF000000"/>
      <name val="Calibri"/>
      <family val="2"/>
      <scheme val="minor"/>
    </font>
    <font>
      <b/>
      <u/>
      <sz val="11"/>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79998168889431442"/>
        <bgColor indexed="64"/>
      </patternFill>
    </fill>
    <fill>
      <patternFill patternType="solid">
        <fgColor theme="7" tint="0.59999389629810485"/>
        <bgColor rgb="FFCCCCFF"/>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indexed="47"/>
        <bgColor indexed="64"/>
      </patternFill>
    </fill>
    <fill>
      <patternFill patternType="solid">
        <fgColor theme="9"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style="medium">
        <color auto="1"/>
      </left>
      <right/>
      <top style="medium">
        <color auto="1"/>
      </top>
      <bottom/>
      <diagonal/>
    </border>
    <border>
      <left/>
      <right style="thin">
        <color indexed="64"/>
      </right>
      <top style="thin">
        <color indexed="64"/>
      </top>
      <bottom/>
      <diagonal/>
    </border>
    <border>
      <left/>
      <right/>
      <top style="thin">
        <color auto="1"/>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3" fontId="7" fillId="0" borderId="0" applyNumberFormat="0">
      <protection locked="0"/>
    </xf>
    <xf numFmtId="43" fontId="4" fillId="0" borderId="0" applyFont="0" applyFill="0" applyBorder="0" applyAlignment="0" applyProtection="0"/>
    <xf numFmtId="3" fontId="7" fillId="0" borderId="0" applyNumberFormat="0">
      <protection locked="0"/>
    </xf>
    <xf numFmtId="0" fontId="1" fillId="0" borderId="0"/>
    <xf numFmtId="0" fontId="4" fillId="0" borderId="0"/>
    <xf numFmtId="164" fontId="9"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0" fontId="1" fillId="0" borderId="0"/>
    <xf numFmtId="164" fontId="1"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0" fontId="4" fillId="0" borderId="0"/>
    <xf numFmtId="0" fontId="1" fillId="0" borderId="0"/>
    <xf numFmtId="3" fontId="7" fillId="0" borderId="0" applyNumberFormat="0">
      <protection locked="0"/>
    </xf>
    <xf numFmtId="164" fontId="1"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0" fontId="1" fillId="0" borderId="0"/>
    <xf numFmtId="44" fontId="4" fillId="0" borderId="0" applyFont="0" applyFill="0" applyBorder="0" applyAlignment="0" applyProtection="0"/>
    <xf numFmtId="43" fontId="1" fillId="0" borderId="0" applyFont="0" applyFill="0" applyBorder="0" applyAlignment="0" applyProtection="0"/>
    <xf numFmtId="0" fontId="32" fillId="0" borderId="0"/>
  </cellStyleXfs>
  <cellXfs count="247">
    <xf numFmtId="0" fontId="0" fillId="0" borderId="0" xfId="0"/>
    <xf numFmtId="0" fontId="5" fillId="2" borderId="1" xfId="2" applyFont="1" applyFill="1" applyBorder="1" applyAlignment="1">
      <alignment horizontal="center" vertical="center"/>
    </xf>
    <xf numFmtId="0" fontId="5" fillId="2" borderId="1" xfId="2" applyFont="1" applyFill="1" applyBorder="1" applyAlignment="1">
      <alignment horizontal="center" vertical="center" wrapText="1"/>
    </xf>
    <xf numFmtId="0" fontId="2" fillId="3" borderId="1" xfId="1" applyFont="1" applyFill="1" applyBorder="1" applyAlignment="1">
      <alignment horizontal="center" vertical="top" wrapText="1"/>
    </xf>
    <xf numFmtId="43" fontId="5" fillId="3" borderId="1" xfId="7" applyNumberFormat="1" applyFont="1" applyFill="1" applyBorder="1" applyAlignment="1">
      <alignment horizontal="center" wrapText="1"/>
    </xf>
    <xf numFmtId="0" fontId="2" fillId="3" borderId="2" xfId="1" applyFont="1" applyFill="1" applyBorder="1" applyAlignment="1">
      <alignment horizontal="center" vertical="top" wrapText="1"/>
    </xf>
    <xf numFmtId="0" fontId="6" fillId="0" borderId="3" xfId="0" applyFont="1" applyBorder="1" applyAlignment="1">
      <alignment vertical="top" wrapText="1"/>
    </xf>
    <xf numFmtId="0" fontId="3" fillId="4" borderId="4" xfId="1" applyFont="1" applyFill="1" applyBorder="1" applyAlignment="1">
      <alignment vertical="center"/>
    </xf>
    <xf numFmtId="0" fontId="3" fillId="4" borderId="22" xfId="1" applyFont="1" applyFill="1" applyBorder="1" applyAlignment="1">
      <alignment vertical="center"/>
    </xf>
    <xf numFmtId="0" fontId="3" fillId="4" borderId="5" xfId="1" applyFont="1" applyFill="1" applyBorder="1" applyAlignment="1">
      <alignment vertical="center"/>
    </xf>
    <xf numFmtId="0" fontId="3" fillId="4" borderId="24" xfId="1" applyFont="1" applyFill="1" applyBorder="1" applyAlignment="1">
      <alignment vertical="center"/>
    </xf>
    <xf numFmtId="0" fontId="3" fillId="4" borderId="6" xfId="1" applyFont="1" applyFill="1" applyBorder="1" applyAlignment="1">
      <alignment vertical="center"/>
    </xf>
    <xf numFmtId="1" fontId="6" fillId="0" borderId="21" xfId="0" applyNumberFormat="1" applyFont="1" applyBorder="1" applyAlignment="1">
      <alignment horizontal="center" vertical="top" wrapText="1"/>
    </xf>
    <xf numFmtId="0" fontId="6" fillId="0" borderId="7" xfId="0" applyFont="1" applyBorder="1" applyAlignment="1">
      <alignment vertical="top" wrapText="1"/>
    </xf>
    <xf numFmtId="0" fontId="6" fillId="0" borderId="1" xfId="0" applyFont="1" applyBorder="1" applyAlignment="1">
      <alignment horizontal="center" vertical="top" wrapText="1"/>
    </xf>
    <xf numFmtId="1" fontId="6" fillId="0" borderId="9" xfId="0" applyNumberFormat="1" applyFont="1" applyBorder="1" applyAlignment="1">
      <alignment horizontal="center" vertical="top" wrapText="1"/>
    </xf>
    <xf numFmtId="0" fontId="6" fillId="0" borderId="1" xfId="0" applyFont="1" applyBorder="1" applyAlignment="1">
      <alignment vertical="center" wrapText="1"/>
    </xf>
    <xf numFmtId="0" fontId="6" fillId="0" borderId="29" xfId="0" applyFont="1" applyBorder="1" applyAlignment="1">
      <alignment horizontal="center" vertical="top" wrapText="1"/>
    </xf>
    <xf numFmtId="0" fontId="6" fillId="0" borderId="11" xfId="0" applyFont="1" applyBorder="1" applyAlignment="1">
      <alignment vertical="top" wrapText="1"/>
    </xf>
    <xf numFmtId="0" fontId="6" fillId="0" borderId="11" xfId="0" applyFont="1" applyBorder="1" applyAlignment="1">
      <alignment horizontal="center" vertical="center" wrapText="1"/>
    </xf>
    <xf numFmtId="0" fontId="3" fillId="3" borderId="3" xfId="1" applyFont="1" applyFill="1" applyBorder="1" applyAlignment="1">
      <alignment vertical="center"/>
    </xf>
    <xf numFmtId="0" fontId="2" fillId="3" borderId="25" xfId="1" applyFont="1" applyFill="1" applyBorder="1" applyAlignment="1">
      <alignment horizontal="center" vertical="top" wrapText="1"/>
    </xf>
    <xf numFmtId="0" fontId="3" fillId="3" borderId="1" xfId="1" applyFont="1" applyFill="1" applyBorder="1" applyAlignment="1">
      <alignment vertical="center"/>
    </xf>
    <xf numFmtId="43" fontId="5" fillId="4" borderId="1" xfId="7" applyNumberFormat="1" applyFont="1" applyFill="1" applyBorder="1" applyAlignment="1">
      <alignment horizontal="center" wrapText="1"/>
    </xf>
    <xf numFmtId="0" fontId="3" fillId="0" borderId="1" xfId="1" applyFont="1" applyBorder="1" applyAlignment="1">
      <alignment horizontal="center" vertical="center"/>
    </xf>
    <xf numFmtId="0" fontId="7" fillId="0" borderId="3" xfId="0" applyFont="1" applyBorder="1" applyAlignment="1">
      <alignment horizontal="center" vertical="center"/>
    </xf>
    <xf numFmtId="1" fontId="6" fillId="0" borderId="21" xfId="0" applyNumberFormat="1" applyFont="1" applyBorder="1" applyAlignment="1">
      <alignment horizontal="center" vertical="center" wrapText="1"/>
    </xf>
    <xf numFmtId="0" fontId="7" fillId="0" borderId="7" xfId="0" applyFont="1" applyBorder="1" applyAlignment="1">
      <alignment horizontal="center" vertical="center"/>
    </xf>
    <xf numFmtId="2"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166" fontId="7" fillId="0" borderId="19" xfId="12" applyNumberFormat="1" applyFont="1" applyBorder="1" applyAlignment="1">
      <alignment vertical="center"/>
    </xf>
    <xf numFmtId="166" fontId="7" fillId="0" borderId="19" xfId="12" applyNumberFormat="1" applyFont="1" applyBorder="1" applyAlignment="1">
      <alignment horizontal="center" vertical="center"/>
    </xf>
    <xf numFmtId="0" fontId="6" fillId="0" borderId="7" xfId="0" applyFont="1" applyBorder="1" applyAlignment="1">
      <alignment horizontal="center" vertical="center" wrapText="1"/>
    </xf>
    <xf numFmtId="166" fontId="7" fillId="0" borderId="28" xfId="12" applyNumberFormat="1" applyFont="1" applyBorder="1" applyAlignment="1">
      <alignment vertical="center"/>
    </xf>
    <xf numFmtId="2" fontId="6" fillId="0" borderId="7" xfId="0" applyNumberFormat="1" applyFont="1" applyBorder="1" applyAlignment="1">
      <alignment horizontal="center" vertical="center" wrapText="1"/>
    </xf>
    <xf numFmtId="0" fontId="6" fillId="0" borderId="11" xfId="0" applyFont="1" applyBorder="1" applyAlignment="1">
      <alignment vertical="center" wrapText="1"/>
    </xf>
    <xf numFmtId="166" fontId="6" fillId="0" borderId="10" xfId="0" applyNumberFormat="1" applyFont="1" applyBorder="1" applyAlignment="1">
      <alignment horizontal="center" vertical="center" wrapText="1"/>
    </xf>
    <xf numFmtId="166" fontId="8" fillId="5" borderId="17" xfId="12" applyNumberFormat="1" applyFont="1" applyFill="1" applyBorder="1" applyAlignment="1"/>
    <xf numFmtId="166" fontId="6" fillId="0" borderId="1" xfId="0" applyNumberFormat="1" applyFont="1" applyBorder="1" applyAlignment="1">
      <alignment horizontal="center" vertical="center" wrapText="1"/>
    </xf>
    <xf numFmtId="167" fontId="8" fillId="6" borderId="17" xfId="0" applyNumberFormat="1" applyFont="1" applyFill="1" applyBorder="1"/>
    <xf numFmtId="166" fontId="8" fillId="5" borderId="17" xfId="12" applyNumberFormat="1" applyFont="1" applyFill="1" applyBorder="1" applyAlignment="1">
      <alignment horizontal="center" vertical="center"/>
    </xf>
    <xf numFmtId="0" fontId="6" fillId="0" borderId="11" xfId="0" applyFont="1" applyBorder="1" applyAlignment="1">
      <alignment horizontal="center" vertical="top" wrapText="1"/>
    </xf>
    <xf numFmtId="0" fontId="12" fillId="6" borderId="15" xfId="0" applyFont="1" applyFill="1" applyBorder="1" applyAlignment="1">
      <alignment vertical="top" wrapText="1"/>
    </xf>
    <xf numFmtId="0" fontId="12" fillId="6" borderId="13" xfId="0" applyFont="1" applyFill="1" applyBorder="1" applyAlignment="1">
      <alignment vertical="top" wrapText="1"/>
    </xf>
    <xf numFmtId="1" fontId="6" fillId="0" borderId="11" xfId="0" applyNumberFormat="1" applyFont="1" applyBorder="1" applyAlignment="1">
      <alignment horizontal="center" vertical="top" wrapText="1"/>
    </xf>
    <xf numFmtId="2" fontId="6" fillId="0" borderId="11" xfId="0" applyNumberFormat="1" applyFont="1" applyBorder="1" applyAlignment="1">
      <alignment horizontal="center" vertical="center" wrapText="1"/>
    </xf>
    <xf numFmtId="166" fontId="8" fillId="5" borderId="32" xfId="12" applyNumberFormat="1" applyFont="1" applyFill="1" applyBorder="1" applyAlignment="1"/>
    <xf numFmtId="167" fontId="0" fillId="0" borderId="0" xfId="0" applyNumberFormat="1"/>
    <xf numFmtId="0" fontId="7" fillId="0" borderId="11" xfId="0" applyFont="1" applyBorder="1" applyAlignment="1">
      <alignment horizontal="center" vertical="center"/>
    </xf>
    <xf numFmtId="166" fontId="7" fillId="0" borderId="11" xfId="12" applyNumberFormat="1" applyFont="1" applyBorder="1" applyAlignment="1">
      <alignment horizontal="center" vertical="center"/>
    </xf>
    <xf numFmtId="166" fontId="7" fillId="0" borderId="19" xfId="12" applyNumberFormat="1" applyFont="1" applyFill="1" applyBorder="1" applyAlignment="1">
      <alignment vertical="center"/>
    </xf>
    <xf numFmtId="0" fontId="12" fillId="7" borderId="21" xfId="0" applyFont="1" applyFill="1" applyBorder="1" applyAlignment="1">
      <alignment horizontal="center" vertical="center" wrapText="1"/>
    </xf>
    <xf numFmtId="0" fontId="12" fillId="7" borderId="7" xfId="0" applyFont="1" applyFill="1" applyBorder="1" applyAlignment="1">
      <alignment vertical="center" wrapText="1"/>
    </xf>
    <xf numFmtId="0" fontId="12" fillId="7" borderId="25" xfId="0" applyFont="1" applyFill="1" applyBorder="1" applyAlignment="1">
      <alignment vertical="center" wrapText="1"/>
    </xf>
    <xf numFmtId="0" fontId="12" fillId="7" borderId="12" xfId="0" applyFont="1" applyFill="1" applyBorder="1" applyAlignment="1">
      <alignment vertical="center" wrapText="1"/>
    </xf>
    <xf numFmtId="0" fontId="12" fillId="7" borderId="21" xfId="0" applyFont="1" applyFill="1" applyBorder="1" applyAlignment="1">
      <alignment horizontal="center" vertical="top" wrapText="1"/>
    </xf>
    <xf numFmtId="166" fontId="12" fillId="7" borderId="12" xfId="0" applyNumberFormat="1" applyFont="1" applyFill="1" applyBorder="1" applyAlignment="1">
      <alignment vertical="center" wrapText="1"/>
    </xf>
    <xf numFmtId="0" fontId="12" fillId="7" borderId="14" xfId="0" applyFont="1" applyFill="1" applyBorder="1" applyAlignment="1">
      <alignment horizontal="center" vertical="top" wrapText="1"/>
    </xf>
    <xf numFmtId="0" fontId="12" fillId="7" borderId="4" xfId="0" applyFont="1" applyFill="1" applyBorder="1" applyAlignment="1">
      <alignment vertical="center" wrapText="1"/>
    </xf>
    <xf numFmtId="0" fontId="12" fillId="7" borderId="5" xfId="0" applyFont="1" applyFill="1" applyBorder="1" applyAlignment="1">
      <alignment vertical="center" wrapText="1"/>
    </xf>
    <xf numFmtId="0" fontId="12" fillId="7" borderId="10" xfId="0" applyFont="1" applyFill="1" applyBorder="1" applyAlignment="1">
      <alignment vertical="center" wrapText="1"/>
    </xf>
    <xf numFmtId="0" fontId="12" fillId="7" borderId="23" xfId="0" applyFont="1" applyFill="1" applyBorder="1" applyAlignment="1">
      <alignment horizontal="center" vertical="top" wrapText="1"/>
    </xf>
    <xf numFmtId="0" fontId="12" fillId="7" borderId="26" xfId="0" applyFont="1" applyFill="1" applyBorder="1" applyAlignment="1">
      <alignment vertical="center" wrapText="1"/>
    </xf>
    <xf numFmtId="0" fontId="12" fillId="7" borderId="20" xfId="0" applyFont="1" applyFill="1" applyBorder="1" applyAlignment="1">
      <alignment vertical="center" wrapText="1"/>
    </xf>
    <xf numFmtId="166" fontId="12" fillId="7" borderId="27" xfId="0" applyNumberFormat="1" applyFont="1" applyFill="1" applyBorder="1" applyAlignment="1">
      <alignment vertical="center" wrapText="1"/>
    </xf>
    <xf numFmtId="166" fontId="12" fillId="7" borderId="10" xfId="0" applyNumberFormat="1" applyFont="1" applyFill="1" applyBorder="1" applyAlignment="1">
      <alignment vertical="center" wrapText="1"/>
    </xf>
    <xf numFmtId="0" fontId="12" fillId="7" borderId="33" xfId="0" applyFont="1" applyFill="1" applyBorder="1" applyAlignment="1">
      <alignment horizontal="center" vertical="top" wrapText="1"/>
    </xf>
    <xf numFmtId="0" fontId="12" fillId="7" borderId="14" xfId="0" applyFont="1" applyFill="1" applyBorder="1" applyAlignment="1">
      <alignment vertical="center" wrapText="1"/>
    </xf>
    <xf numFmtId="0" fontId="12" fillId="7" borderId="0" xfId="0" applyFont="1" applyFill="1" applyAlignment="1">
      <alignment horizontal="center" vertical="center" wrapText="1"/>
    </xf>
    <xf numFmtId="166" fontId="12" fillId="7" borderId="31" xfId="0" applyNumberFormat="1" applyFont="1" applyFill="1" applyBorder="1" applyAlignment="1">
      <alignment horizontal="center" vertical="center" wrapText="1"/>
    </xf>
    <xf numFmtId="0" fontId="15" fillId="0" borderId="32" xfId="0" applyFont="1" applyBorder="1"/>
    <xf numFmtId="166" fontId="7" fillId="0" borderId="19" xfId="12" applyNumberFormat="1" applyFont="1" applyFill="1" applyBorder="1" applyAlignment="1">
      <alignment horizontal="center" vertical="center"/>
    </xf>
    <xf numFmtId="0" fontId="3" fillId="0" borderId="5" xfId="1" applyFont="1" applyBorder="1" applyAlignment="1">
      <alignment vertical="center"/>
    </xf>
    <xf numFmtId="0" fontId="15" fillId="0" borderId="0" xfId="0" applyFont="1"/>
    <xf numFmtId="0" fontId="7" fillId="6" borderId="8" xfId="0" applyFont="1" applyFill="1" applyBorder="1"/>
    <xf numFmtId="0" fontId="13" fillId="6" borderId="8" xfId="0" applyFont="1" applyFill="1" applyBorder="1" applyAlignment="1">
      <alignment horizontal="right" vertical="top" wrapText="1"/>
    </xf>
    <xf numFmtId="0" fontId="6" fillId="0" borderId="3" xfId="0" applyFont="1" applyFill="1" applyBorder="1" applyAlignment="1">
      <alignment vertical="top" wrapText="1"/>
    </xf>
    <xf numFmtId="0" fontId="6" fillId="0" borderId="3" xfId="0"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0" fillId="0" borderId="0" xfId="0" applyFill="1"/>
    <xf numFmtId="2" fontId="0" fillId="0" borderId="0" xfId="0" applyNumberFormat="1"/>
    <xf numFmtId="0" fontId="12" fillId="5" borderId="2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6" xfId="0" applyFont="1" applyFill="1" applyBorder="1" applyAlignment="1">
      <alignment horizontal="center" vertical="top" wrapText="1"/>
    </xf>
    <xf numFmtId="0" fontId="12" fillId="5" borderId="18" xfId="0" applyFont="1" applyFill="1" applyBorder="1" applyAlignment="1">
      <alignment horizontal="center" vertical="top"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top" wrapText="1"/>
    </xf>
    <xf numFmtId="0" fontId="11" fillId="0" borderId="5" xfId="19" applyFont="1" applyBorder="1" applyAlignment="1">
      <alignment horizontal="left" vertical="center" wrapText="1"/>
    </xf>
    <xf numFmtId="0" fontId="4" fillId="0" borderId="5" xfId="19" applyBorder="1" applyAlignment="1">
      <alignment horizontal="left" wrapText="1"/>
    </xf>
    <xf numFmtId="0" fontId="3" fillId="4" borderId="3" xfId="1" applyFont="1" applyFill="1" applyBorder="1" applyAlignment="1">
      <alignment horizontal="center" vertical="center"/>
    </xf>
    <xf numFmtId="0" fontId="3" fillId="4" borderId="22" xfId="1" applyFont="1" applyFill="1" applyBorder="1" applyAlignment="1">
      <alignment horizontal="center" vertical="center"/>
    </xf>
    <xf numFmtId="0" fontId="16" fillId="4" borderId="0" xfId="1" applyFont="1" applyFill="1" applyAlignment="1">
      <alignment horizontal="center" vertical="top" wrapText="1"/>
    </xf>
    <xf numFmtId="0" fontId="16" fillId="4" borderId="5" xfId="1" applyFont="1" applyFill="1" applyBorder="1" applyAlignment="1">
      <alignment horizontal="center" vertical="top" wrapText="1"/>
    </xf>
    <xf numFmtId="0" fontId="2" fillId="4" borderId="8" xfId="1" applyFont="1" applyFill="1" applyBorder="1" applyAlignment="1">
      <alignment horizontal="center" vertical="top" wrapText="1"/>
    </xf>
    <xf numFmtId="0" fontId="2" fillId="4" borderId="30" xfId="1" applyFont="1" applyFill="1" applyBorder="1" applyAlignment="1">
      <alignment horizontal="center" vertical="top" wrapText="1"/>
    </xf>
    <xf numFmtId="0" fontId="18" fillId="8" borderId="35" xfId="0" applyFont="1" applyFill="1" applyBorder="1" applyAlignment="1">
      <alignment horizontal="center"/>
    </xf>
    <xf numFmtId="0" fontId="19" fillId="8" borderId="36" xfId="0" applyFont="1" applyFill="1" applyBorder="1" applyAlignment="1">
      <alignment horizontal="center" vertical="center"/>
    </xf>
    <xf numFmtId="0" fontId="19" fillId="8" borderId="15" xfId="0" applyFont="1" applyFill="1" applyBorder="1" applyAlignment="1">
      <alignment horizontal="center" vertical="center"/>
    </xf>
    <xf numFmtId="168" fontId="18" fillId="8" borderId="0" xfId="0" applyNumberFormat="1" applyFont="1" applyFill="1" applyAlignment="1">
      <alignment vertical="center"/>
    </xf>
    <xf numFmtId="0" fontId="19" fillId="9" borderId="37" xfId="0" applyFont="1" applyFill="1" applyBorder="1" applyAlignment="1">
      <alignment horizontal="center" vertical="center" wrapText="1"/>
    </xf>
    <xf numFmtId="0" fontId="19" fillId="10" borderId="38" xfId="0" applyFont="1" applyFill="1" applyBorder="1" applyAlignment="1">
      <alignment horizontal="center" vertical="center" wrapText="1"/>
    </xf>
    <xf numFmtId="0" fontId="19" fillId="10" borderId="38" xfId="0" applyFont="1" applyFill="1" applyBorder="1" applyAlignment="1">
      <alignment horizontal="center" vertical="center"/>
    </xf>
    <xf numFmtId="168" fontId="19" fillId="10" borderId="38" xfId="0" applyNumberFormat="1"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19" fillId="10" borderId="40" xfId="0" applyFont="1" applyFill="1" applyBorder="1" applyAlignment="1">
      <alignment horizontal="center" vertical="center"/>
    </xf>
    <xf numFmtId="168" fontId="19" fillId="10" borderId="40" xfId="0" applyNumberFormat="1" applyFont="1" applyFill="1" applyBorder="1" applyAlignment="1">
      <alignment horizontal="center" vertical="center"/>
    </xf>
    <xf numFmtId="0" fontId="18" fillId="11" borderId="11" xfId="0" applyFont="1" applyFill="1" applyBorder="1" applyAlignment="1">
      <alignment horizontal="center" vertical="center"/>
    </xf>
    <xf numFmtId="0" fontId="19" fillId="11" borderId="34" xfId="0" applyFont="1" applyFill="1" applyBorder="1" applyAlignment="1">
      <alignment wrapText="1"/>
    </xf>
    <xf numFmtId="0" fontId="19" fillId="11" borderId="41" xfId="0" applyFont="1" applyFill="1" applyBorder="1" applyAlignment="1">
      <alignment wrapText="1"/>
    </xf>
    <xf numFmtId="0" fontId="18" fillId="0" borderId="1" xfId="0" applyFont="1" applyBorder="1" applyAlignment="1">
      <alignment horizontal="center" vertical="center"/>
    </xf>
    <xf numFmtId="0" fontId="18" fillId="12" borderId="1" xfId="2" applyFont="1" applyFill="1" applyBorder="1" applyAlignment="1">
      <alignment vertical="center" wrapText="1"/>
    </xf>
    <xf numFmtId="0" fontId="20" fillId="12" borderId="1" xfId="2" applyFont="1" applyFill="1" applyBorder="1" applyAlignment="1">
      <alignment horizontal="center" vertical="center"/>
    </xf>
    <xf numFmtId="0" fontId="18" fillId="12" borderId="1" xfId="2" applyFont="1" applyFill="1" applyBorder="1" applyAlignment="1">
      <alignment horizontal="center" vertical="center"/>
    </xf>
    <xf numFmtId="0" fontId="18" fillId="12" borderId="1" xfId="12" applyNumberFormat="1" applyFont="1" applyFill="1" applyBorder="1" applyAlignment="1" applyProtection="1">
      <alignment horizontal="center" vertical="center"/>
      <protection locked="0"/>
    </xf>
    <xf numFmtId="0" fontId="18" fillId="12" borderId="1" xfId="12" applyNumberFormat="1" applyFont="1" applyFill="1" applyBorder="1" applyAlignment="1">
      <alignment horizontal="center" vertical="center"/>
    </xf>
    <xf numFmtId="0" fontId="18" fillId="0" borderId="42" xfId="0" applyFont="1" applyBorder="1" applyAlignment="1">
      <alignment horizontal="center" vertical="center"/>
    </xf>
    <xf numFmtId="0" fontId="18" fillId="12" borderId="6" xfId="2" applyFont="1" applyFill="1" applyBorder="1" applyAlignment="1">
      <alignment vertical="center" wrapText="1"/>
    </xf>
    <xf numFmtId="0" fontId="18" fillId="12" borderId="2" xfId="2" applyFont="1" applyFill="1" applyBorder="1" applyAlignment="1">
      <alignment horizontal="center" vertical="center"/>
    </xf>
    <xf numFmtId="0" fontId="18" fillId="0" borderId="43" xfId="0" applyFont="1" applyBorder="1" applyAlignment="1">
      <alignment vertical="center" wrapText="1"/>
    </xf>
    <xf numFmtId="0" fontId="18" fillId="0" borderId="43" xfId="0" applyFont="1" applyBorder="1" applyAlignment="1">
      <alignment horizontal="center" vertical="center"/>
    </xf>
    <xf numFmtId="0" fontId="18" fillId="0" borderId="11" xfId="0" applyFont="1" applyBorder="1" applyAlignment="1">
      <alignment horizontal="center" vertical="center"/>
    </xf>
    <xf numFmtId="0" fontId="18" fillId="0" borderId="43" xfId="0" applyFont="1" applyBorder="1" applyAlignment="1">
      <alignment vertical="top" wrapText="1"/>
    </xf>
    <xf numFmtId="0" fontId="18" fillId="0" borderId="24" xfId="2" applyFont="1" applyBorder="1" applyAlignment="1">
      <alignment vertical="center" wrapText="1"/>
    </xf>
    <xf numFmtId="0" fontId="18" fillId="0" borderId="24" xfId="0" applyFont="1" applyBorder="1" applyAlignment="1">
      <alignment horizontal="center" vertical="center"/>
    </xf>
    <xf numFmtId="0" fontId="18" fillId="0" borderId="43" xfId="0" applyFont="1" applyBorder="1" applyAlignment="1">
      <alignment wrapText="1"/>
    </xf>
    <xf numFmtId="0" fontId="18" fillId="0" borderId="43"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19" fillId="11" borderId="25" xfId="0" applyFont="1" applyFill="1" applyBorder="1" applyAlignment="1" applyProtection="1">
      <alignment horizontal="center" vertical="center" wrapText="1"/>
      <protection locked="0"/>
    </xf>
    <xf numFmtId="169" fontId="18" fillId="11" borderId="1" xfId="12" applyNumberFormat="1" applyFont="1" applyFill="1" applyBorder="1" applyAlignment="1" applyProtection="1">
      <alignment horizontal="center" vertical="center"/>
      <protection locked="0"/>
    </xf>
    <xf numFmtId="169" fontId="19" fillId="11" borderId="1" xfId="12" applyNumberFormat="1" applyFont="1" applyFill="1" applyBorder="1" applyAlignment="1">
      <alignment horizontal="center" vertical="center"/>
    </xf>
    <xf numFmtId="0" fontId="23" fillId="0" borderId="0" xfId="0" applyFont="1" applyAlignment="1">
      <alignment horizontal="right"/>
    </xf>
    <xf numFmtId="168" fontId="24" fillId="0" borderId="0" xfId="0" applyNumberFormat="1" applyFont="1"/>
    <xf numFmtId="0" fontId="23" fillId="0" borderId="0" xfId="0" applyFont="1" applyAlignment="1">
      <alignment horizontal="center"/>
    </xf>
    <xf numFmtId="0" fontId="23" fillId="0" borderId="0" xfId="0" applyFont="1"/>
    <xf numFmtId="168" fontId="23" fillId="0" borderId="0" xfId="0" applyNumberFormat="1" applyFont="1"/>
    <xf numFmtId="168" fontId="25" fillId="0" borderId="0" xfId="0" applyNumberFormat="1" applyFont="1"/>
    <xf numFmtId="0" fontId="24" fillId="0" borderId="0" xfId="0" applyFont="1" applyAlignment="1">
      <alignment horizontal="justify"/>
    </xf>
    <xf numFmtId="0" fontId="26" fillId="0" borderId="0" xfId="0" applyFont="1" applyAlignment="1">
      <alignment horizontal="right"/>
    </xf>
    <xf numFmtId="0" fontId="26" fillId="0" borderId="0" xfId="0" applyFont="1" applyAlignment="1">
      <alignment horizontal="center"/>
    </xf>
    <xf numFmtId="0" fontId="26" fillId="0" borderId="0" xfId="0" applyFont="1"/>
    <xf numFmtId="168" fontId="26" fillId="0" borderId="0" xfId="0" applyNumberFormat="1" applyFont="1"/>
    <xf numFmtId="0" fontId="23" fillId="0" borderId="0" xfId="0" applyFont="1" applyAlignment="1">
      <alignment horizontal="justify"/>
    </xf>
    <xf numFmtId="0" fontId="24" fillId="0" borderId="44" xfId="0" applyFont="1" applyBorder="1" applyAlignment="1">
      <alignment horizontal="center"/>
    </xf>
    <xf numFmtId="0" fontId="24" fillId="0" borderId="45" xfId="0" applyFont="1" applyBorder="1" applyAlignment="1">
      <alignment horizontal="center"/>
    </xf>
    <xf numFmtId="0" fontId="24" fillId="0" borderId="34" xfId="0" applyFont="1" applyBorder="1" applyAlignment="1">
      <alignment horizontal="center"/>
    </xf>
    <xf numFmtId="0" fontId="24" fillId="0" borderId="46" xfId="0" applyFont="1" applyBorder="1" applyAlignment="1">
      <alignment horizontal="center"/>
    </xf>
    <xf numFmtId="168" fontId="25" fillId="0" borderId="0" xfId="0" applyNumberFormat="1" applyFont="1" applyAlignment="1">
      <alignment horizontal="center"/>
    </xf>
    <xf numFmtId="0" fontId="25" fillId="0" borderId="0" xfId="0" applyFont="1" applyAlignment="1">
      <alignment horizontal="center"/>
    </xf>
    <xf numFmtId="0" fontId="24" fillId="0" borderId="47" xfId="0" applyFont="1" applyBorder="1" applyAlignment="1">
      <alignment horizontal="right"/>
    </xf>
    <xf numFmtId="0" fontId="24" fillId="0" borderId="1" xfId="0" applyFont="1" applyBorder="1" applyAlignment="1">
      <alignment horizontal="left"/>
    </xf>
    <xf numFmtId="0" fontId="24" fillId="0" borderId="0" xfId="0" applyFont="1" applyAlignment="1">
      <alignment horizontal="center"/>
    </xf>
    <xf numFmtId="4" fontId="24" fillId="0" borderId="28" xfId="0" applyNumberFormat="1" applyFont="1" applyBorder="1" applyAlignment="1">
      <alignment horizontal="center"/>
    </xf>
    <xf numFmtId="0" fontId="27" fillId="0" borderId="47" xfId="0" applyFont="1" applyBorder="1" applyAlignment="1">
      <alignment horizontal="right"/>
    </xf>
    <xf numFmtId="0" fontId="27" fillId="0" borderId="1" xfId="0" applyFont="1" applyBorder="1" applyAlignment="1">
      <alignment horizontal="justify"/>
    </xf>
    <xf numFmtId="0" fontId="27" fillId="0" borderId="0" xfId="0" applyFont="1" applyAlignment="1">
      <alignment horizontal="center"/>
    </xf>
    <xf numFmtId="4" fontId="27" fillId="0" borderId="28" xfId="0" applyNumberFormat="1" applyFont="1" applyBorder="1" applyAlignment="1">
      <alignment horizontal="center"/>
    </xf>
    <xf numFmtId="0" fontId="24" fillId="0" borderId="1" xfId="0" applyFont="1" applyBorder="1" applyAlignment="1">
      <alignment horizontal="center"/>
    </xf>
    <xf numFmtId="0" fontId="24" fillId="0" borderId="0" xfId="0" applyFont="1" applyAlignment="1">
      <alignment horizontal="right"/>
    </xf>
    <xf numFmtId="4" fontId="24" fillId="0" borderId="28" xfId="0" applyNumberFormat="1" applyFont="1" applyBorder="1" applyAlignment="1">
      <alignment horizontal="left"/>
    </xf>
    <xf numFmtId="168" fontId="25" fillId="0" borderId="0" xfId="0" applyNumberFormat="1" applyFont="1" applyAlignment="1">
      <alignment horizontal="right"/>
    </xf>
    <xf numFmtId="0" fontId="25" fillId="0" borderId="0" xfId="0" applyFont="1" applyAlignment="1">
      <alignment horizontal="right"/>
    </xf>
    <xf numFmtId="0" fontId="24" fillId="0" borderId="48" xfId="0" applyFont="1" applyBorder="1" applyAlignment="1">
      <alignment horizontal="right"/>
    </xf>
    <xf numFmtId="0" fontId="24" fillId="0" borderId="49" xfId="0" applyFont="1" applyBorder="1" applyAlignment="1">
      <alignment horizontal="justify"/>
    </xf>
    <xf numFmtId="0" fontId="27" fillId="0" borderId="15" xfId="0" applyFont="1" applyBorder="1" applyAlignment="1">
      <alignment horizontal="center"/>
    </xf>
    <xf numFmtId="168" fontId="24" fillId="0" borderId="50" xfId="0" applyNumberFormat="1" applyFont="1" applyBorder="1" applyAlignment="1">
      <alignment horizontal="center"/>
    </xf>
    <xf numFmtId="0" fontId="25" fillId="0" borderId="0" xfId="0" applyFont="1" applyAlignment="1">
      <alignment horizontal="justify"/>
    </xf>
    <xf numFmtId="0" fontId="15" fillId="0" borderId="44" xfId="2" applyFont="1" applyBorder="1" applyAlignment="1">
      <alignment horizontal="right"/>
    </xf>
    <xf numFmtId="0" fontId="15" fillId="0" borderId="45" xfId="2" applyFont="1" applyBorder="1" applyAlignment="1">
      <alignment horizontal="center" wrapText="1"/>
    </xf>
    <xf numFmtId="0" fontId="15" fillId="0" borderId="45" xfId="2" applyFont="1" applyBorder="1" applyAlignment="1">
      <alignment horizontal="center"/>
    </xf>
    <xf numFmtId="4" fontId="15" fillId="0" borderId="45" xfId="2" applyNumberFormat="1" applyFont="1" applyBorder="1" applyAlignment="1">
      <alignment horizontal="center" wrapText="1"/>
    </xf>
    <xf numFmtId="4" fontId="15" fillId="0" borderId="46" xfId="2" applyNumberFormat="1" applyFont="1" applyBorder="1" applyAlignment="1">
      <alignment horizontal="center" wrapText="1"/>
    </xf>
    <xf numFmtId="0" fontId="15" fillId="0" borderId="0" xfId="0" applyFont="1" applyAlignment="1">
      <alignment horizontal="center"/>
    </xf>
    <xf numFmtId="0" fontId="15" fillId="0" borderId="47" xfId="2" applyFont="1" applyBorder="1" applyAlignment="1">
      <alignment horizontal="center"/>
    </xf>
    <xf numFmtId="0" fontId="15" fillId="0" borderId="1" xfId="2" applyFont="1" applyBorder="1" applyAlignment="1">
      <alignment wrapText="1"/>
    </xf>
    <xf numFmtId="0" fontId="4" fillId="0" borderId="1" xfId="2" applyBorder="1" applyAlignment="1">
      <alignment horizontal="center"/>
    </xf>
    <xf numFmtId="4" fontId="4" fillId="0" borderId="1" xfId="2" applyNumberFormat="1" applyBorder="1"/>
    <xf numFmtId="4" fontId="4" fillId="0" borderId="28" xfId="2" applyNumberFormat="1" applyBorder="1"/>
    <xf numFmtId="0" fontId="4" fillId="0" borderId="47" xfId="2" applyBorder="1" applyAlignment="1">
      <alignment horizontal="right"/>
    </xf>
    <xf numFmtId="0" fontId="0" fillId="0" borderId="1" xfId="2" applyFont="1" applyBorder="1" applyAlignment="1">
      <alignment wrapText="1"/>
    </xf>
    <xf numFmtId="0" fontId="0" fillId="0" borderId="1" xfId="2" applyFont="1" applyBorder="1" applyAlignment="1">
      <alignment horizontal="center" wrapText="1"/>
    </xf>
    <xf numFmtId="4" fontId="4" fillId="0" borderId="1" xfId="2" applyNumberFormat="1" applyBorder="1" applyAlignment="1">
      <alignment horizontal="center"/>
    </xf>
    <xf numFmtId="4" fontId="4" fillId="0" borderId="28" xfId="2" applyNumberFormat="1" applyBorder="1" applyAlignment="1">
      <alignment horizontal="center"/>
    </xf>
    <xf numFmtId="2" fontId="4" fillId="0" borderId="1" xfId="2" applyNumberFormat="1" applyBorder="1" applyAlignment="1">
      <alignment horizontal="center"/>
    </xf>
    <xf numFmtId="0" fontId="0" fillId="0" borderId="47" xfId="2" applyFont="1" applyBorder="1" applyAlignment="1">
      <alignment horizontal="right"/>
    </xf>
    <xf numFmtId="0" fontId="0" fillId="0" borderId="1" xfId="2" applyFont="1" applyBorder="1" applyAlignment="1">
      <alignment horizontal="center"/>
    </xf>
    <xf numFmtId="0" fontId="4" fillId="0" borderId="1" xfId="2" applyBorder="1" applyAlignment="1">
      <alignment wrapText="1"/>
    </xf>
    <xf numFmtId="0" fontId="4" fillId="0" borderId="48" xfId="2" applyBorder="1" applyAlignment="1">
      <alignment horizontal="right"/>
    </xf>
    <xf numFmtId="0" fontId="15" fillId="0" borderId="49" xfId="2" applyFont="1" applyBorder="1" applyAlignment="1">
      <alignment horizontal="right"/>
    </xf>
    <xf numFmtId="0" fontId="15" fillId="0" borderId="49" xfId="2" applyFont="1" applyBorder="1" applyAlignment="1">
      <alignment horizontal="center"/>
    </xf>
    <xf numFmtId="4" fontId="15" fillId="0" borderId="49" xfId="2" applyNumberFormat="1" applyFont="1" applyBorder="1" applyAlignment="1">
      <alignment horizontal="center"/>
    </xf>
    <xf numFmtId="4" fontId="15" fillId="0" borderId="50" xfId="2" applyNumberFormat="1" applyFont="1" applyBorder="1" applyAlignment="1">
      <alignment horizontal="center"/>
    </xf>
    <xf numFmtId="0" fontId="0" fillId="0" borderId="0" xfId="0" applyAlignment="1">
      <alignment horizontal="right"/>
    </xf>
    <xf numFmtId="0" fontId="0" fillId="0" borderId="0" xfId="0" applyAlignment="1">
      <alignment wrapText="1"/>
    </xf>
    <xf numFmtId="0" fontId="0" fillId="0" borderId="0" xfId="0" applyAlignment="1">
      <alignment horizontal="center"/>
    </xf>
    <xf numFmtId="4" fontId="0" fillId="0" borderId="0" xfId="0" applyNumberFormat="1"/>
    <xf numFmtId="0" fontId="15" fillId="0" borderId="0" xfId="0" applyFont="1" applyAlignment="1">
      <alignment horizontal="right"/>
    </xf>
    <xf numFmtId="0" fontId="29" fillId="0" borderId="0" xfId="0" applyFont="1" applyAlignment="1">
      <alignment wrapText="1"/>
    </xf>
    <xf numFmtId="4" fontId="15" fillId="0" borderId="0" xfId="0" applyNumberFormat="1" applyFont="1"/>
    <xf numFmtId="0" fontId="0" fillId="0" borderId="0" xfId="0" applyAlignment="1">
      <alignment horizontal="center" wrapText="1"/>
    </xf>
    <xf numFmtId="0" fontId="15" fillId="0" borderId="0" xfId="0" applyFont="1" applyAlignment="1">
      <alignment wrapText="1"/>
    </xf>
    <xf numFmtId="0" fontId="30" fillId="0" borderId="0" xfId="0" applyFont="1"/>
    <xf numFmtId="0" fontId="31" fillId="0" borderId="0" xfId="0" applyFont="1"/>
    <xf numFmtId="0" fontId="25" fillId="0" borderId="44" xfId="39" applyFont="1" applyBorder="1" applyAlignment="1">
      <alignment horizontal="right" vertical="center" wrapText="1"/>
    </xf>
    <xf numFmtId="3" fontId="25" fillId="0" borderId="45" xfId="15" applyFont="1" applyBorder="1" applyAlignment="1" applyProtection="1">
      <alignment horizontal="center" vertical="center" wrapText="1"/>
    </xf>
    <xf numFmtId="0" fontId="25" fillId="0" borderId="45" xfId="39" applyFont="1" applyBorder="1" applyAlignment="1">
      <alignment horizontal="center" vertical="center" wrapText="1"/>
    </xf>
    <xf numFmtId="4" fontId="25" fillId="0" borderId="45" xfId="39" applyNumberFormat="1" applyFont="1" applyBorder="1" applyAlignment="1">
      <alignment horizontal="center" vertical="center" wrapText="1"/>
    </xf>
    <xf numFmtId="4" fontId="25" fillId="0" borderId="46" xfId="39" applyNumberFormat="1" applyFont="1" applyBorder="1" applyAlignment="1">
      <alignment horizontal="center" vertical="center" wrapText="1"/>
    </xf>
    <xf numFmtId="0" fontId="24" fillId="0" borderId="51" xfId="39" applyFont="1" applyBorder="1" applyAlignment="1">
      <alignment horizontal="center" vertical="center" wrapText="1"/>
    </xf>
    <xf numFmtId="3" fontId="24" fillId="0" borderId="42" xfId="15" applyFont="1" applyBorder="1" applyAlignment="1" applyProtection="1">
      <alignment horizontal="left" vertical="center" wrapText="1"/>
    </xf>
    <xf numFmtId="0" fontId="24" fillId="0" borderId="42" xfId="39" applyFont="1" applyBorder="1" applyAlignment="1">
      <alignment horizontal="center" vertical="center" wrapText="1"/>
    </xf>
    <xf numFmtId="4" fontId="24" fillId="0" borderId="4" xfId="39" applyNumberFormat="1" applyFont="1" applyBorder="1" applyAlignment="1">
      <alignment horizontal="center" vertical="center" wrapText="1"/>
    </xf>
    <xf numFmtId="4" fontId="24" fillId="0" borderId="52" xfId="39" applyNumberFormat="1" applyFont="1" applyBorder="1" applyAlignment="1">
      <alignment horizontal="center" vertical="center" wrapText="1"/>
    </xf>
    <xf numFmtId="0" fontId="33" fillId="0" borderId="0" xfId="0" applyFont="1"/>
    <xf numFmtId="0" fontId="15" fillId="0" borderId="1" xfId="2" applyFont="1" applyBorder="1"/>
    <xf numFmtId="0" fontId="4" fillId="0" borderId="1" xfId="2" applyBorder="1"/>
    <xf numFmtId="4" fontId="4" fillId="0" borderId="7" xfId="2" applyNumberFormat="1" applyBorder="1"/>
    <xf numFmtId="4" fontId="4" fillId="0" borderId="7" xfId="2" applyNumberFormat="1" applyBorder="1" applyAlignment="1">
      <alignment horizontal="center"/>
    </xf>
    <xf numFmtId="0" fontId="0" fillId="0" borderId="47" xfId="0" applyBorder="1" applyAlignment="1">
      <alignment horizontal="right"/>
    </xf>
    <xf numFmtId="0" fontId="0" fillId="0" borderId="1" xfId="0" applyBorder="1" applyAlignment="1">
      <alignment wrapText="1"/>
    </xf>
    <xf numFmtId="0" fontId="0" fillId="0" borderId="1" xfId="0" applyBorder="1" applyAlignment="1">
      <alignment horizontal="center"/>
    </xf>
    <xf numFmtId="0" fontId="35" fillId="0" borderId="1" xfId="0" applyFont="1" applyBorder="1" applyAlignment="1">
      <alignment wrapText="1"/>
    </xf>
    <xf numFmtId="0" fontId="15" fillId="0" borderId="49" xfId="2" applyFont="1" applyBorder="1" applyAlignment="1">
      <alignment horizontal="right" wrapText="1"/>
    </xf>
    <xf numFmtId="0" fontId="15" fillId="0" borderId="49" xfId="2" applyFont="1" applyBorder="1" applyAlignment="1">
      <alignment wrapText="1"/>
    </xf>
    <xf numFmtId="4" fontId="15" fillId="0" borderId="53" xfId="2" applyNumberFormat="1" applyFont="1" applyBorder="1" applyAlignment="1">
      <alignment wrapText="1"/>
    </xf>
    <xf numFmtId="0" fontId="15" fillId="0" borderId="47" xfId="2" applyFont="1" applyBorder="1" applyAlignment="1">
      <alignment horizontal="center" wrapText="1"/>
    </xf>
    <xf numFmtId="0" fontId="15" fillId="0" borderId="1" xfId="2" applyFont="1" applyBorder="1" applyAlignment="1">
      <alignment horizontal="center" wrapText="1"/>
    </xf>
    <xf numFmtId="0" fontId="15" fillId="0" borderId="28" xfId="2" applyFont="1" applyBorder="1" applyAlignment="1">
      <alignment wrapText="1"/>
    </xf>
    <xf numFmtId="0" fontId="4" fillId="0" borderId="47" xfId="2" applyBorder="1" applyAlignment="1">
      <alignment horizontal="center" wrapText="1"/>
    </xf>
    <xf numFmtId="0" fontId="4" fillId="0" borderId="1" xfId="2" applyBorder="1" applyAlignment="1">
      <alignment horizontal="center" wrapText="1"/>
    </xf>
    <xf numFmtId="0" fontId="4" fillId="0" borderId="28" xfId="2" applyBorder="1" applyAlignment="1">
      <alignment wrapText="1"/>
    </xf>
    <xf numFmtId="0" fontId="4" fillId="0" borderId="47" xfId="2" applyBorder="1" applyAlignment="1">
      <alignment wrapText="1"/>
    </xf>
    <xf numFmtId="3" fontId="4" fillId="0" borderId="28" xfId="2" applyNumberFormat="1" applyBorder="1" applyAlignment="1">
      <alignment horizontal="center" wrapText="1"/>
    </xf>
    <xf numFmtId="3" fontId="4" fillId="0" borderId="1" xfId="2" applyNumberFormat="1" applyBorder="1" applyAlignment="1">
      <alignment horizontal="center" wrapText="1"/>
    </xf>
    <xf numFmtId="0" fontId="0" fillId="0" borderId="1" xfId="0" applyBorder="1" applyAlignment="1">
      <alignment horizontal="center" wrapText="1"/>
    </xf>
    <xf numFmtId="0" fontId="15" fillId="0" borderId="48" xfId="2" applyFont="1" applyBorder="1" applyAlignment="1">
      <alignment wrapText="1"/>
    </xf>
    <xf numFmtId="0" fontId="15" fillId="0" borderId="49" xfId="2" applyFont="1" applyBorder="1" applyAlignment="1">
      <alignment horizontal="center" wrapText="1"/>
    </xf>
    <xf numFmtId="4" fontId="15" fillId="0" borderId="50" xfId="2" applyNumberFormat="1" applyFont="1" applyBorder="1" applyAlignment="1">
      <alignment wrapText="1"/>
    </xf>
    <xf numFmtId="0" fontId="30" fillId="0" borderId="0" xfId="0" applyFont="1" applyAlignment="1">
      <alignment horizontal="right"/>
    </xf>
    <xf numFmtId="4" fontId="30" fillId="0" borderId="0" xfId="0" applyNumberFormat="1" applyFont="1"/>
    <xf numFmtId="0" fontId="30" fillId="0" borderId="0" xfId="0" applyFont="1" applyAlignment="1">
      <alignment wrapText="1"/>
    </xf>
    <xf numFmtId="0" fontId="2" fillId="3" borderId="22" xfId="1" applyFont="1" applyFill="1" applyBorder="1" applyAlignment="1">
      <alignment horizontal="center" vertical="top" wrapText="1"/>
    </xf>
  </cellXfs>
  <cellStyles count="40">
    <cellStyle name="Comma 14 2" xfId="11" xr:uid="{00000000-0005-0000-0000-000000000000}"/>
    <cellStyle name="Comma 2" xfId="26" xr:uid="{00000000-0005-0000-0000-000001000000}"/>
    <cellStyle name="Comma 2 2" xfId="16" xr:uid="{00000000-0005-0000-0000-000002000000}"/>
    <cellStyle name="Comma 2 2 2" xfId="9" xr:uid="{00000000-0005-0000-0000-000003000000}"/>
    <cellStyle name="Comma 2 3" xfId="21" xr:uid="{00000000-0005-0000-0000-000004000000}"/>
    <cellStyle name="Comma 2 5" xfId="14" xr:uid="{00000000-0005-0000-0000-000005000000}"/>
    <cellStyle name="Comma 3" xfId="7" xr:uid="{00000000-0005-0000-0000-000006000000}"/>
    <cellStyle name="Comma 3 2" xfId="38" xr:uid="{00000000-0005-0000-0000-000007000000}"/>
    <cellStyle name="Comma 34 2" xfId="33" xr:uid="{00000000-0005-0000-0000-000008000000}"/>
    <cellStyle name="Comma 4" xfId="23" xr:uid="{00000000-0005-0000-0000-000009000000}"/>
    <cellStyle name="Comma 5" xfId="28" xr:uid="{00000000-0005-0000-0000-00000A000000}"/>
    <cellStyle name="Comma 7" xfId="27" xr:uid="{00000000-0005-0000-0000-00000B000000}"/>
    <cellStyle name="Comma 7 4" xfId="35" xr:uid="{00000000-0005-0000-0000-00000C000000}"/>
    <cellStyle name="Currency" xfId="12" builtinId="4"/>
    <cellStyle name="Currency 2" xfId="3" xr:uid="{00000000-0005-0000-0000-00000E000000}"/>
    <cellStyle name="Currency 2 2" xfId="4" xr:uid="{00000000-0005-0000-0000-00000F000000}"/>
    <cellStyle name="Currency 2 3" xfId="20" xr:uid="{00000000-0005-0000-0000-000010000000}"/>
    <cellStyle name="Currency 3" xfId="5" xr:uid="{00000000-0005-0000-0000-000011000000}"/>
    <cellStyle name="Currency 3 2 4" xfId="32" xr:uid="{00000000-0005-0000-0000-000012000000}"/>
    <cellStyle name="Currency 3 3" xfId="25" xr:uid="{00000000-0005-0000-0000-000013000000}"/>
    <cellStyle name="Currency 4" xfId="37" xr:uid="{00000000-0005-0000-0000-000014000000}"/>
    <cellStyle name="Currency 7 10" xfId="34" xr:uid="{00000000-0005-0000-0000-000015000000}"/>
    <cellStyle name="Normal" xfId="0" builtinId="0"/>
    <cellStyle name="Normal 10" xfId="19" xr:uid="{00000000-0005-0000-0000-000017000000}"/>
    <cellStyle name="Normal 11" xfId="18" xr:uid="{00000000-0005-0000-0000-000018000000}"/>
    <cellStyle name="Normal 16 2" xfId="10" xr:uid="{00000000-0005-0000-0000-000019000000}"/>
    <cellStyle name="Normal 2" xfId="6" xr:uid="{00000000-0005-0000-0000-00001A000000}"/>
    <cellStyle name="Normal 2 2" xfId="39" xr:uid="{40146768-DCF9-45C5-8C68-56E6D457CE84}"/>
    <cellStyle name="Normal 2 4" xfId="17" xr:uid="{00000000-0005-0000-0000-00001B000000}"/>
    <cellStyle name="Normal 2 4 2" xfId="31" xr:uid="{00000000-0005-0000-0000-00001C000000}"/>
    <cellStyle name="Normal 20 2" xfId="8" xr:uid="{00000000-0005-0000-0000-00001D000000}"/>
    <cellStyle name="Normal 3" xfId="2" xr:uid="{00000000-0005-0000-0000-00001E000000}"/>
    <cellStyle name="Normal 4" xfId="36" xr:uid="{00000000-0005-0000-0000-00001F000000}"/>
    <cellStyle name="Normal 4 2" xfId="22" xr:uid="{00000000-0005-0000-0000-000020000000}"/>
    <cellStyle name="Normal 5" xfId="1" xr:uid="{00000000-0005-0000-0000-000021000000}"/>
    <cellStyle name="Normal 5 2" xfId="15" xr:uid="{00000000-0005-0000-0000-000022000000}"/>
    <cellStyle name="Normal 6 2" xfId="29" xr:uid="{00000000-0005-0000-0000-000023000000}"/>
    <cellStyle name="Normal 8 2 2" xfId="30" xr:uid="{00000000-0005-0000-0000-000024000000}"/>
    <cellStyle name="Normal 8 3" xfId="24" xr:uid="{00000000-0005-0000-0000-000025000000}"/>
    <cellStyle name="Percent 2" xfId="13"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139700</xdr:colOff>
      <xdr:row>0</xdr:row>
      <xdr:rowOff>30692</xdr:rowOff>
    </xdr:from>
    <xdr:to>
      <xdr:col>6</xdr:col>
      <xdr:colOff>0</xdr:colOff>
      <xdr:row>1</xdr:row>
      <xdr:rowOff>190500</xdr:rowOff>
    </xdr:to>
    <xdr:pic>
      <xdr:nvPicPr>
        <xdr:cNvPr id="2" name="Picture 1">
          <a:extLst>
            <a:ext uri="{FF2B5EF4-FFF2-40B4-BE49-F238E27FC236}">
              <a16:creationId xmlns:a16="http://schemas.microsoft.com/office/drawing/2014/main" id="{AF6F27FC-9810-438D-B8C2-5164A3D7FF42}"/>
            </a:ext>
          </a:extLst>
        </xdr:cNvPr>
        <xdr:cNvPicPr>
          <a:picLocks noChangeAspect="1"/>
        </xdr:cNvPicPr>
      </xdr:nvPicPr>
      <xdr:blipFill>
        <a:blip xmlns:r="http://schemas.openxmlformats.org/officeDocument/2006/relationships" r:embed="rId1" cstate="print"/>
        <a:stretch>
          <a:fillRect/>
        </a:stretch>
      </xdr:blipFill>
      <xdr:spPr>
        <a:xfrm>
          <a:off x="5956300" y="30692"/>
          <a:ext cx="1845734" cy="3884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172358</xdr:colOff>
      <xdr:row>41</xdr:row>
      <xdr:rowOff>99784</xdr:rowOff>
    </xdr:from>
    <xdr:to>
      <xdr:col>1</xdr:col>
      <xdr:colOff>4868334</xdr:colOff>
      <xdr:row>75</xdr:row>
      <xdr:rowOff>24188</xdr:rowOff>
    </xdr:to>
    <xdr:grpSp>
      <xdr:nvGrpSpPr>
        <xdr:cNvPr id="2" name="Group 1">
          <a:extLst>
            <a:ext uri="{FF2B5EF4-FFF2-40B4-BE49-F238E27FC236}">
              <a16:creationId xmlns:a16="http://schemas.microsoft.com/office/drawing/2014/main" id="{72653A1E-53F1-4EA0-B776-EFDFD0306558}"/>
            </a:ext>
          </a:extLst>
        </xdr:cNvPr>
        <xdr:cNvGrpSpPr>
          <a:grpSpLocks/>
        </xdr:cNvGrpSpPr>
      </xdr:nvGrpSpPr>
      <xdr:grpSpPr bwMode="auto">
        <a:xfrm>
          <a:off x="899433" y="9764484"/>
          <a:ext cx="4695976" cy="6293454"/>
          <a:chOff x="8" y="8"/>
          <a:chExt cx="7126" cy="11984"/>
        </a:xfrm>
      </xdr:grpSpPr>
      <xdr:pic>
        <xdr:nvPicPr>
          <xdr:cNvPr id="3" name="Picture 2">
            <a:extLst>
              <a:ext uri="{FF2B5EF4-FFF2-40B4-BE49-F238E27FC236}">
                <a16:creationId xmlns:a16="http://schemas.microsoft.com/office/drawing/2014/main" id="{74BF1F44-5531-4167-82FD-AD157EF27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 y="15"/>
            <a:ext cx="7111" cy="11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Rectangle 3">
            <a:extLst>
              <a:ext uri="{FF2B5EF4-FFF2-40B4-BE49-F238E27FC236}">
                <a16:creationId xmlns:a16="http://schemas.microsoft.com/office/drawing/2014/main" id="{8C145405-4AF6-4C5E-B741-AFEB2BB9341F}"/>
              </a:ext>
            </a:extLst>
          </xdr:cNvPr>
          <xdr:cNvSpPr>
            <a:spLocks noChangeArrowheads="1"/>
          </xdr:cNvSpPr>
        </xdr:nvSpPr>
        <xdr:spPr bwMode="auto">
          <a:xfrm>
            <a:off x="8" y="8"/>
            <a:ext cx="7126" cy="11984"/>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5080</xdr:colOff>
      <xdr:row>93</xdr:row>
      <xdr:rowOff>86088</xdr:rowOff>
    </xdr:from>
    <xdr:to>
      <xdr:col>3</xdr:col>
      <xdr:colOff>223096</xdr:colOff>
      <xdr:row>105</xdr:row>
      <xdr:rowOff>176259</xdr:rowOff>
    </xdr:to>
    <xdr:grpSp>
      <xdr:nvGrpSpPr>
        <xdr:cNvPr id="5" name="Group 4">
          <a:extLst>
            <a:ext uri="{FF2B5EF4-FFF2-40B4-BE49-F238E27FC236}">
              <a16:creationId xmlns:a16="http://schemas.microsoft.com/office/drawing/2014/main" id="{2AC302EF-1C41-4B8D-9B9D-4EA553230DD1}"/>
            </a:ext>
          </a:extLst>
        </xdr:cNvPr>
        <xdr:cNvGrpSpPr>
          <a:grpSpLocks/>
        </xdr:cNvGrpSpPr>
      </xdr:nvGrpSpPr>
      <xdr:grpSpPr bwMode="auto">
        <a:xfrm>
          <a:off x="732155" y="19491688"/>
          <a:ext cx="9466791" cy="2338071"/>
          <a:chOff x="1463" y="221"/>
          <a:chExt cx="9360" cy="3542"/>
        </a:xfrm>
      </xdr:grpSpPr>
      <xdr:pic>
        <xdr:nvPicPr>
          <xdr:cNvPr id="6" name="Picture 5">
            <a:extLst>
              <a:ext uri="{FF2B5EF4-FFF2-40B4-BE49-F238E27FC236}">
                <a16:creationId xmlns:a16="http://schemas.microsoft.com/office/drawing/2014/main" id="{471E96A8-5965-49CD-A9BA-FA2F47D5AA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 y="229"/>
            <a:ext cx="9345" cy="3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E12D0977-F02D-45F6-BECF-A878EBE5B6F0}"/>
              </a:ext>
            </a:extLst>
          </xdr:cNvPr>
          <xdr:cNvSpPr>
            <a:spLocks noChangeArrowheads="1"/>
          </xdr:cNvSpPr>
        </xdr:nvSpPr>
        <xdr:spPr bwMode="auto">
          <a:xfrm>
            <a:off x="1463" y="221"/>
            <a:ext cx="9360" cy="3542"/>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0</xdr:col>
      <xdr:colOff>690880</xdr:colOff>
      <xdr:row>78</xdr:row>
      <xdr:rowOff>101541</xdr:rowOff>
    </xdr:from>
    <xdr:to>
      <xdr:col>3</xdr:col>
      <xdr:colOff>190440</xdr:colOff>
      <xdr:row>91</xdr:row>
      <xdr:rowOff>67674</xdr:rowOff>
    </xdr:to>
    <xdr:grpSp>
      <xdr:nvGrpSpPr>
        <xdr:cNvPr id="8" name="Group 7">
          <a:extLst>
            <a:ext uri="{FF2B5EF4-FFF2-40B4-BE49-F238E27FC236}">
              <a16:creationId xmlns:a16="http://schemas.microsoft.com/office/drawing/2014/main" id="{E81ABFEB-7333-4D24-A910-DE7E5D68F863}"/>
            </a:ext>
          </a:extLst>
        </xdr:cNvPr>
        <xdr:cNvGrpSpPr>
          <a:grpSpLocks/>
        </xdr:cNvGrpSpPr>
      </xdr:nvGrpSpPr>
      <xdr:grpSpPr bwMode="auto">
        <a:xfrm>
          <a:off x="690880" y="16697266"/>
          <a:ext cx="9475410" cy="2401358"/>
          <a:chOff x="8" y="8"/>
          <a:chExt cx="9360" cy="3630"/>
        </a:xfrm>
      </xdr:grpSpPr>
      <xdr:pic>
        <xdr:nvPicPr>
          <xdr:cNvPr id="9" name="Picture 8">
            <a:extLst>
              <a:ext uri="{FF2B5EF4-FFF2-40B4-BE49-F238E27FC236}">
                <a16:creationId xmlns:a16="http://schemas.microsoft.com/office/drawing/2014/main" id="{8AE711D0-21EB-49C7-A92B-E1C351F4DB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 y="15"/>
            <a:ext cx="9345" cy="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C41B439-4B05-445D-A316-EDAB629EC91D}"/>
              </a:ext>
            </a:extLst>
          </xdr:cNvPr>
          <xdr:cNvSpPr>
            <a:spLocks noChangeArrowheads="1"/>
          </xdr:cNvSpPr>
        </xdr:nvSpPr>
        <xdr:spPr bwMode="auto">
          <a:xfrm>
            <a:off x="8" y="8"/>
            <a:ext cx="9360" cy="3630"/>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5081</xdr:colOff>
      <xdr:row>160</xdr:row>
      <xdr:rowOff>110279</xdr:rowOff>
    </xdr:from>
    <xdr:to>
      <xdr:col>4</xdr:col>
      <xdr:colOff>0</xdr:colOff>
      <xdr:row>189</xdr:row>
      <xdr:rowOff>42333</xdr:rowOff>
    </xdr:to>
    <xdr:grpSp>
      <xdr:nvGrpSpPr>
        <xdr:cNvPr id="11" name="Group 10">
          <a:extLst>
            <a:ext uri="{FF2B5EF4-FFF2-40B4-BE49-F238E27FC236}">
              <a16:creationId xmlns:a16="http://schemas.microsoft.com/office/drawing/2014/main" id="{C942CA33-F68A-47BA-9AA0-5F878E2B95BC}"/>
            </a:ext>
          </a:extLst>
        </xdr:cNvPr>
        <xdr:cNvGrpSpPr>
          <a:grpSpLocks/>
        </xdr:cNvGrpSpPr>
      </xdr:nvGrpSpPr>
      <xdr:grpSpPr bwMode="auto">
        <a:xfrm>
          <a:off x="732156" y="36454504"/>
          <a:ext cx="10310494" cy="5364479"/>
          <a:chOff x="1463" y="294"/>
          <a:chExt cx="9374" cy="7928"/>
        </a:xfrm>
      </xdr:grpSpPr>
      <xdr:pic>
        <xdr:nvPicPr>
          <xdr:cNvPr id="12" name="Picture 11">
            <a:extLst>
              <a:ext uri="{FF2B5EF4-FFF2-40B4-BE49-F238E27FC236}">
                <a16:creationId xmlns:a16="http://schemas.microsoft.com/office/drawing/2014/main" id="{40A9DE29-15A8-40FC-A529-E1941F8A6D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70" y="302"/>
            <a:ext cx="9359" cy="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1EB7EE16-2A02-4EAB-BC3C-25EEC1526B10}"/>
              </a:ext>
            </a:extLst>
          </xdr:cNvPr>
          <xdr:cNvSpPr>
            <a:spLocks noChangeArrowheads="1"/>
          </xdr:cNvSpPr>
        </xdr:nvSpPr>
        <xdr:spPr bwMode="auto">
          <a:xfrm>
            <a:off x="1463" y="294"/>
            <a:ext cx="9374" cy="7928"/>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57997</xdr:colOff>
      <xdr:row>194</xdr:row>
      <xdr:rowOff>31750</xdr:rowOff>
    </xdr:from>
    <xdr:to>
      <xdr:col>1</xdr:col>
      <xdr:colOff>4296834</xdr:colOff>
      <xdr:row>221</xdr:row>
      <xdr:rowOff>142664</xdr:rowOff>
    </xdr:to>
    <xdr:grpSp>
      <xdr:nvGrpSpPr>
        <xdr:cNvPr id="14" name="Group 13">
          <a:extLst>
            <a:ext uri="{FF2B5EF4-FFF2-40B4-BE49-F238E27FC236}">
              <a16:creationId xmlns:a16="http://schemas.microsoft.com/office/drawing/2014/main" id="{8DC1D26E-DA2F-4E33-9341-38A14723F59A}"/>
            </a:ext>
          </a:extLst>
        </xdr:cNvPr>
        <xdr:cNvGrpSpPr>
          <a:grpSpLocks/>
        </xdr:cNvGrpSpPr>
      </xdr:nvGrpSpPr>
      <xdr:grpSpPr bwMode="auto">
        <a:xfrm>
          <a:off x="785072" y="42792650"/>
          <a:ext cx="4238837" cy="5168689"/>
          <a:chOff x="1463" y="294"/>
          <a:chExt cx="9370" cy="10801"/>
        </a:xfrm>
      </xdr:grpSpPr>
      <xdr:pic>
        <xdr:nvPicPr>
          <xdr:cNvPr id="15" name="Picture 14">
            <a:extLst>
              <a:ext uri="{FF2B5EF4-FFF2-40B4-BE49-F238E27FC236}">
                <a16:creationId xmlns:a16="http://schemas.microsoft.com/office/drawing/2014/main" id="{F4F2396D-061B-447F-99D0-258551E97D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70" y="302"/>
            <a:ext cx="9355" cy="10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Rectangle 15">
            <a:extLst>
              <a:ext uri="{FF2B5EF4-FFF2-40B4-BE49-F238E27FC236}">
                <a16:creationId xmlns:a16="http://schemas.microsoft.com/office/drawing/2014/main" id="{C0BC20EE-909B-4A99-BF43-1B2CAE5A8992}"/>
              </a:ext>
            </a:extLst>
          </xdr:cNvPr>
          <xdr:cNvSpPr>
            <a:spLocks noChangeArrowheads="1"/>
          </xdr:cNvSpPr>
        </xdr:nvSpPr>
        <xdr:spPr bwMode="auto">
          <a:xfrm>
            <a:off x="1463" y="294"/>
            <a:ext cx="9370" cy="10801"/>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5080</xdr:colOff>
      <xdr:row>241</xdr:row>
      <xdr:rowOff>4445</xdr:rowOff>
    </xdr:from>
    <xdr:to>
      <xdr:col>3</xdr:col>
      <xdr:colOff>223096</xdr:colOff>
      <xdr:row>253</xdr:row>
      <xdr:rowOff>94615</xdr:rowOff>
    </xdr:to>
    <xdr:grpSp>
      <xdr:nvGrpSpPr>
        <xdr:cNvPr id="17" name="Group 16">
          <a:extLst>
            <a:ext uri="{FF2B5EF4-FFF2-40B4-BE49-F238E27FC236}">
              <a16:creationId xmlns:a16="http://schemas.microsoft.com/office/drawing/2014/main" id="{60A8AA0E-FD65-4866-9AA5-6ACD3FC3468A}"/>
            </a:ext>
          </a:extLst>
        </xdr:cNvPr>
        <xdr:cNvGrpSpPr>
          <a:grpSpLocks/>
        </xdr:cNvGrpSpPr>
      </xdr:nvGrpSpPr>
      <xdr:grpSpPr bwMode="auto">
        <a:xfrm>
          <a:off x="732155" y="51617245"/>
          <a:ext cx="9466791" cy="2338070"/>
          <a:chOff x="1463" y="221"/>
          <a:chExt cx="9360" cy="3542"/>
        </a:xfrm>
      </xdr:grpSpPr>
      <xdr:pic>
        <xdr:nvPicPr>
          <xdr:cNvPr id="18" name="Picture 17">
            <a:extLst>
              <a:ext uri="{FF2B5EF4-FFF2-40B4-BE49-F238E27FC236}">
                <a16:creationId xmlns:a16="http://schemas.microsoft.com/office/drawing/2014/main" id="{2FE88784-86E7-4F5B-A50F-7EDD8AEB4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 y="229"/>
            <a:ext cx="9345" cy="3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Rectangle 18">
            <a:extLst>
              <a:ext uri="{FF2B5EF4-FFF2-40B4-BE49-F238E27FC236}">
                <a16:creationId xmlns:a16="http://schemas.microsoft.com/office/drawing/2014/main" id="{10C2729D-3A7E-48DF-8E1D-7133BCAB8838}"/>
              </a:ext>
            </a:extLst>
          </xdr:cNvPr>
          <xdr:cNvSpPr>
            <a:spLocks noChangeArrowheads="1"/>
          </xdr:cNvSpPr>
        </xdr:nvSpPr>
        <xdr:spPr bwMode="auto">
          <a:xfrm>
            <a:off x="1463" y="221"/>
            <a:ext cx="9360" cy="3542"/>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15663</xdr:colOff>
      <xdr:row>225</xdr:row>
      <xdr:rowOff>5080</xdr:rowOff>
    </xdr:from>
    <xdr:to>
      <xdr:col>2</xdr:col>
      <xdr:colOff>377613</xdr:colOff>
      <xdr:row>239</xdr:row>
      <xdr:rowOff>38947</xdr:rowOff>
    </xdr:to>
    <xdr:grpSp>
      <xdr:nvGrpSpPr>
        <xdr:cNvPr id="20" name="Group 19">
          <a:extLst>
            <a:ext uri="{FF2B5EF4-FFF2-40B4-BE49-F238E27FC236}">
              <a16:creationId xmlns:a16="http://schemas.microsoft.com/office/drawing/2014/main" id="{D0700FCF-0B81-42DD-94C3-C7E48C948D3D}"/>
            </a:ext>
          </a:extLst>
        </xdr:cNvPr>
        <xdr:cNvGrpSpPr>
          <a:grpSpLocks/>
        </xdr:cNvGrpSpPr>
      </xdr:nvGrpSpPr>
      <xdr:grpSpPr bwMode="auto">
        <a:xfrm>
          <a:off x="742738" y="48620680"/>
          <a:ext cx="8642350" cy="2656417"/>
          <a:chOff x="8" y="8"/>
          <a:chExt cx="9370" cy="4020"/>
        </a:xfrm>
      </xdr:grpSpPr>
      <xdr:pic>
        <xdr:nvPicPr>
          <xdr:cNvPr id="21" name="Picture 20">
            <a:extLst>
              <a:ext uri="{FF2B5EF4-FFF2-40B4-BE49-F238E27FC236}">
                <a16:creationId xmlns:a16="http://schemas.microsoft.com/office/drawing/2014/main" id="{AE287CC2-3718-4230-86E5-352487ED98F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 y="15"/>
            <a:ext cx="9355" cy="4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 name="Rectangle 21">
            <a:extLst>
              <a:ext uri="{FF2B5EF4-FFF2-40B4-BE49-F238E27FC236}">
                <a16:creationId xmlns:a16="http://schemas.microsoft.com/office/drawing/2014/main" id="{91E4808D-8B50-4AB4-99E2-9343C1968498}"/>
              </a:ext>
            </a:extLst>
          </xdr:cNvPr>
          <xdr:cNvSpPr>
            <a:spLocks noChangeArrowheads="1"/>
          </xdr:cNvSpPr>
        </xdr:nvSpPr>
        <xdr:spPr bwMode="auto">
          <a:xfrm>
            <a:off x="8" y="8"/>
            <a:ext cx="9370" cy="4020"/>
          </a:xfrm>
          <a:prstGeom prst="rect">
            <a:avLst/>
          </a:prstGeom>
          <a:noFill/>
          <a:ln w="9525">
            <a:solidFill>
              <a:srgbClr val="4F81BC"/>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38" zoomScale="120" zoomScaleNormal="120" workbookViewId="0">
      <selection activeCell="F39" sqref="F39"/>
    </sheetView>
  </sheetViews>
  <sheetFormatPr defaultRowHeight="14.75" x14ac:dyDescent="0.75"/>
  <cols>
    <col min="1" max="1" width="6.453125" customWidth="1"/>
    <col min="2" max="2" width="61.453125" customWidth="1"/>
    <col min="3" max="4" width="8.453125" customWidth="1"/>
    <col min="5" max="5" width="13.54296875" bestFit="1" customWidth="1"/>
    <col min="6" max="6" width="15.54296875" customWidth="1"/>
    <col min="7" max="7" width="0" hidden="1" customWidth="1"/>
    <col min="10" max="10" width="10.453125" bestFit="1" customWidth="1"/>
  </cols>
  <sheetData>
    <row r="1" spans="1:7" ht="18" customHeight="1" x14ac:dyDescent="0.75">
      <c r="A1" s="91" t="s">
        <v>0</v>
      </c>
      <c r="B1" s="92"/>
      <c r="C1" s="92"/>
      <c r="D1" s="92"/>
      <c r="E1" s="92"/>
      <c r="F1" s="92"/>
    </row>
    <row r="2" spans="1:7" ht="15.9" customHeight="1" thickBot="1" x14ac:dyDescent="0.9">
      <c r="A2" s="93" t="s">
        <v>1</v>
      </c>
      <c r="B2" s="94"/>
      <c r="C2" s="8"/>
      <c r="D2" s="8"/>
      <c r="E2" s="8"/>
      <c r="F2" s="8"/>
      <c r="G2" s="10"/>
    </row>
    <row r="3" spans="1:7" ht="20.399999999999999" hidden="1" customHeight="1" x14ac:dyDescent="0.75">
      <c r="A3" s="7"/>
      <c r="B3" s="9"/>
      <c r="C3" s="9"/>
      <c r="D3" s="9"/>
      <c r="E3" s="9"/>
      <c r="F3" s="9"/>
      <c r="G3" s="11"/>
    </row>
    <row r="4" spans="1:7" ht="18" customHeight="1" thickBot="1" x14ac:dyDescent="0.9">
      <c r="A4" s="71" t="s">
        <v>2</v>
      </c>
      <c r="B4" s="71" t="s">
        <v>3</v>
      </c>
      <c r="C4" s="73"/>
      <c r="D4" s="73"/>
      <c r="E4" s="73"/>
      <c r="F4" s="73"/>
      <c r="G4" s="11"/>
    </row>
    <row r="5" spans="1:7" ht="19.25" x14ac:dyDescent="0.75">
      <c r="A5" s="2" t="s">
        <v>4</v>
      </c>
      <c r="B5" s="2" t="s">
        <v>5</v>
      </c>
      <c r="C5" s="1" t="s">
        <v>6</v>
      </c>
      <c r="D5" s="1" t="s">
        <v>7</v>
      </c>
      <c r="E5" s="2" t="s">
        <v>8</v>
      </c>
      <c r="F5" s="2" t="s">
        <v>9</v>
      </c>
      <c r="G5" s="24"/>
    </row>
    <row r="6" spans="1:7" ht="17.399999999999999" customHeight="1" x14ac:dyDescent="0.75">
      <c r="A6" s="58" t="s">
        <v>10</v>
      </c>
      <c r="B6" s="59" t="s">
        <v>11</v>
      </c>
      <c r="C6" s="60"/>
      <c r="D6" s="60"/>
      <c r="E6" s="60"/>
      <c r="F6" s="61"/>
    </row>
    <row r="7" spans="1:7" ht="32" x14ac:dyDescent="0.75">
      <c r="A7" s="26">
        <v>1</v>
      </c>
      <c r="B7" s="6" t="s">
        <v>12</v>
      </c>
      <c r="C7" s="29" t="s">
        <v>13</v>
      </c>
      <c r="D7" s="28">
        <f>9*6</f>
        <v>54</v>
      </c>
      <c r="E7" s="25"/>
      <c r="F7" s="31"/>
    </row>
    <row r="8" spans="1:7" ht="32.15" customHeight="1" x14ac:dyDescent="0.75">
      <c r="A8" s="26">
        <v>2</v>
      </c>
      <c r="B8" s="6" t="s">
        <v>48</v>
      </c>
      <c r="C8" s="29" t="s">
        <v>14</v>
      </c>
      <c r="D8" s="28">
        <f>35.8*0.7*0.6</f>
        <v>15.035999999999996</v>
      </c>
      <c r="E8" s="25"/>
      <c r="F8" s="31"/>
    </row>
    <row r="9" spans="1:7" ht="51" customHeight="1" x14ac:dyDescent="0.75">
      <c r="A9" s="26">
        <v>3</v>
      </c>
      <c r="B9" s="6" t="s">
        <v>49</v>
      </c>
      <c r="C9" s="29" t="s">
        <v>14</v>
      </c>
      <c r="D9" s="28">
        <f>35.8*(0.6*0.1)</f>
        <v>2.1479999999999997</v>
      </c>
      <c r="E9" s="25"/>
      <c r="F9" s="31"/>
    </row>
    <row r="10" spans="1:7" s="81" customFormat="1" ht="48" x14ac:dyDescent="0.75">
      <c r="A10" s="26">
        <v>4</v>
      </c>
      <c r="B10" s="77" t="s">
        <v>50</v>
      </c>
      <c r="C10" s="78" t="s">
        <v>14</v>
      </c>
      <c r="D10" s="79">
        <f>35.8*(0.4*0.8)</f>
        <v>11.456000000000001</v>
      </c>
      <c r="E10" s="80"/>
      <c r="F10" s="51"/>
    </row>
    <row r="11" spans="1:7" ht="48" x14ac:dyDescent="0.75">
      <c r="A11" s="26">
        <v>5</v>
      </c>
      <c r="B11" s="6" t="s">
        <v>51</v>
      </c>
      <c r="C11" s="29" t="s">
        <v>14</v>
      </c>
      <c r="D11" s="28">
        <f>((8.2*3)+(5.5*2))*(0.4*0.2)</f>
        <v>2.8480000000000003</v>
      </c>
      <c r="E11" s="25"/>
      <c r="F11" s="51"/>
    </row>
    <row r="12" spans="1:7" s="81" customFormat="1" ht="46.95" customHeight="1" x14ac:dyDescent="0.75">
      <c r="A12" s="26">
        <v>6</v>
      </c>
      <c r="B12" s="77" t="s">
        <v>15</v>
      </c>
      <c r="C12" s="78" t="s">
        <v>14</v>
      </c>
      <c r="D12" s="79">
        <f>(7.4*3.3*0.5)</f>
        <v>12.209999999999999</v>
      </c>
      <c r="E12" s="80"/>
      <c r="F12" s="51"/>
    </row>
    <row r="13" spans="1:7" ht="37.5" customHeight="1" x14ac:dyDescent="0.75">
      <c r="A13" s="26">
        <v>7</v>
      </c>
      <c r="B13" s="6" t="s">
        <v>16</v>
      </c>
      <c r="C13" s="29" t="s">
        <v>14</v>
      </c>
      <c r="D13" s="28">
        <f>(7.4*1*0.3)</f>
        <v>2.2200000000000002</v>
      </c>
      <c r="E13" s="25"/>
      <c r="F13" s="31"/>
    </row>
    <row r="14" spans="1:7" ht="48" customHeight="1" thickBot="1" x14ac:dyDescent="0.9">
      <c r="A14" s="26">
        <v>8</v>
      </c>
      <c r="B14" s="13" t="s">
        <v>17</v>
      </c>
      <c r="C14" s="33" t="s">
        <v>14</v>
      </c>
      <c r="D14" s="28">
        <f>((8.2*4.1)+(8.2*1.5))*0.1</f>
        <v>4.5919999999999996</v>
      </c>
      <c r="E14" s="27"/>
      <c r="F14" s="31"/>
    </row>
    <row r="15" spans="1:7" ht="17.149999999999999" customHeight="1" thickBot="1" x14ac:dyDescent="0.9">
      <c r="A15" s="89" t="s">
        <v>18</v>
      </c>
      <c r="B15" s="85"/>
      <c r="C15" s="85"/>
      <c r="D15" s="85"/>
      <c r="E15" s="86"/>
      <c r="F15" s="38"/>
    </row>
    <row r="16" spans="1:7" ht="32" x14ac:dyDescent="0.75">
      <c r="A16" s="52" t="s">
        <v>19</v>
      </c>
      <c r="B16" s="53" t="s">
        <v>20</v>
      </c>
      <c r="C16" s="54"/>
      <c r="D16" s="54"/>
      <c r="E16" s="54"/>
      <c r="F16" s="55"/>
    </row>
    <row r="17" spans="1:10" ht="32" x14ac:dyDescent="0.75">
      <c r="A17" s="12">
        <v>1</v>
      </c>
      <c r="B17" s="6" t="s">
        <v>57</v>
      </c>
      <c r="C17" s="29" t="s">
        <v>13</v>
      </c>
      <c r="D17" s="28">
        <f>(2*(8.2+3.7)*3.4)+(4.2*(1.41/2)*2)-(4*1.5*1.5)-(2*2.2*1)</f>
        <v>73.441999999999979</v>
      </c>
      <c r="E17" s="25"/>
      <c r="F17" s="72"/>
    </row>
    <row r="18" spans="1:10" ht="48" x14ac:dyDescent="0.75">
      <c r="A18" s="12">
        <v>2</v>
      </c>
      <c r="B18" s="6" t="s">
        <v>55</v>
      </c>
      <c r="C18" s="29" t="s">
        <v>14</v>
      </c>
      <c r="D18" s="28">
        <f>(2*(7.8+4.1))*0.2*0.15</f>
        <v>0.71399999999999997</v>
      </c>
      <c r="E18" s="25"/>
      <c r="F18" s="32"/>
    </row>
    <row r="19" spans="1:10" ht="51" customHeight="1" thickBot="1" x14ac:dyDescent="0.9">
      <c r="A19" s="45">
        <v>3</v>
      </c>
      <c r="B19" s="18" t="s">
        <v>21</v>
      </c>
      <c r="C19" s="19" t="s">
        <v>22</v>
      </c>
      <c r="D19" s="46">
        <f>6*0.2*0.2*3.4</f>
        <v>0.81600000000000017</v>
      </c>
      <c r="E19" s="49"/>
      <c r="F19" s="50"/>
    </row>
    <row r="20" spans="1:10" ht="18" customHeight="1" thickBot="1" x14ac:dyDescent="0.9">
      <c r="A20" s="87" t="s">
        <v>18</v>
      </c>
      <c r="B20" s="88"/>
      <c r="C20" s="88"/>
      <c r="D20" s="88"/>
      <c r="E20" s="90"/>
      <c r="F20" s="47">
        <f>SUM(F17:F19)</f>
        <v>0</v>
      </c>
    </row>
    <row r="21" spans="1:10" ht="16" x14ac:dyDescent="0.75">
      <c r="A21" s="56" t="s">
        <v>23</v>
      </c>
      <c r="B21" s="53" t="s">
        <v>24</v>
      </c>
      <c r="C21" s="54"/>
      <c r="D21" s="54"/>
      <c r="E21" s="54"/>
      <c r="F21" s="57"/>
    </row>
    <row r="22" spans="1:10" ht="79.900000000000006" customHeight="1" x14ac:dyDescent="0.75">
      <c r="A22" s="26">
        <v>1</v>
      </c>
      <c r="B22" s="6" t="s">
        <v>58</v>
      </c>
      <c r="C22" s="29" t="s">
        <v>13</v>
      </c>
      <c r="D22" s="28">
        <f>(8.8*3.6)*2</f>
        <v>63.360000000000007</v>
      </c>
      <c r="E22" s="25"/>
      <c r="F22" s="32"/>
    </row>
    <row r="23" spans="1:10" ht="33" customHeight="1" x14ac:dyDescent="0.75">
      <c r="A23" s="26">
        <v>2</v>
      </c>
      <c r="B23" s="6" t="s">
        <v>53</v>
      </c>
      <c r="C23" s="29" t="s">
        <v>25</v>
      </c>
      <c r="D23" s="28">
        <f>(8.8*2) +(4*3.6)</f>
        <v>32</v>
      </c>
      <c r="E23" s="25"/>
      <c r="F23" s="32"/>
    </row>
    <row r="24" spans="1:10" ht="64.75" thickBot="1" x14ac:dyDescent="0.9">
      <c r="A24" s="26">
        <v>3</v>
      </c>
      <c r="B24" s="6" t="s">
        <v>54</v>
      </c>
      <c r="C24" s="29" t="s">
        <v>13</v>
      </c>
      <c r="D24" s="28">
        <f>(7.8*3.7)+(1.5*8.2)</f>
        <v>41.16</v>
      </c>
      <c r="E24" s="25"/>
      <c r="F24" s="32"/>
    </row>
    <row r="25" spans="1:10" ht="17.399999999999999" customHeight="1" thickBot="1" x14ac:dyDescent="0.9">
      <c r="A25" s="87" t="s">
        <v>18</v>
      </c>
      <c r="B25" s="88"/>
      <c r="C25" s="88"/>
      <c r="D25" s="88"/>
      <c r="E25" s="90"/>
      <c r="F25" s="38">
        <f>SUM(F22:F24)</f>
        <v>0</v>
      </c>
    </row>
    <row r="26" spans="1:10" ht="16" x14ac:dyDescent="0.75">
      <c r="A26" s="56" t="s">
        <v>26</v>
      </c>
      <c r="B26" s="53" t="s">
        <v>27</v>
      </c>
      <c r="C26" s="54"/>
      <c r="D26" s="54"/>
      <c r="E26" s="54"/>
      <c r="F26" s="57"/>
    </row>
    <row r="27" spans="1:10" ht="48.65" customHeight="1" x14ac:dyDescent="0.75">
      <c r="A27" s="26">
        <v>1</v>
      </c>
      <c r="B27" s="6" t="s">
        <v>28</v>
      </c>
      <c r="C27" s="29" t="s">
        <v>13</v>
      </c>
      <c r="D27" s="28">
        <f>(2*(8.2+4.1)*3.4+(4.2*0.6*2))-(4*1.5*1.5)-(2.2*1*2)+ ((2*(7.8+3.7)*3.4)+(4.2*0.6*2)-(4*1.5*1.5)-(2.2*1*2))+2*(5.6+8.2)*0.4</f>
        <v>156.16</v>
      </c>
      <c r="E27" s="25"/>
      <c r="F27" s="32"/>
      <c r="J27" s="82"/>
    </row>
    <row r="28" spans="1:10" ht="93.65" customHeight="1" x14ac:dyDescent="0.75">
      <c r="A28" s="26">
        <v>2</v>
      </c>
      <c r="B28" s="6" t="s">
        <v>29</v>
      </c>
      <c r="C28" s="29" t="s">
        <v>13</v>
      </c>
      <c r="D28" s="28">
        <f>D27+(7.8*3.7)+(1.5*8.2)</f>
        <v>197.32</v>
      </c>
      <c r="E28" s="25"/>
      <c r="F28" s="32"/>
    </row>
    <row r="29" spans="1:10" ht="81.650000000000006" customHeight="1" x14ac:dyDescent="0.75">
      <c r="A29" s="26">
        <v>9</v>
      </c>
      <c r="B29" s="13" t="s">
        <v>56</v>
      </c>
      <c r="C29" s="29" t="s">
        <v>13</v>
      </c>
      <c r="D29" s="28">
        <f>((7.8*3.7)+(8.2*1.5)+(1.2*1.5*2))+((2*(3.7+7.8)+(8.2)))*(0.1)</f>
        <v>47.879999999999995</v>
      </c>
      <c r="E29" s="27"/>
      <c r="F29" s="31"/>
    </row>
    <row r="30" spans="1:10" ht="48" customHeight="1" thickBot="1" x14ac:dyDescent="0.9">
      <c r="A30" s="26">
        <v>3</v>
      </c>
      <c r="B30" s="6" t="s">
        <v>30</v>
      </c>
      <c r="C30" s="29" t="s">
        <v>14</v>
      </c>
      <c r="D30" s="28">
        <f>(1.7*0.1*0.1*4)*4</f>
        <v>0.27200000000000002</v>
      </c>
      <c r="E30" s="25"/>
      <c r="F30" s="32"/>
    </row>
    <row r="31" spans="1:10" ht="18.649999999999999" customHeight="1" thickBot="1" x14ac:dyDescent="0.9">
      <c r="A31" s="89" t="s">
        <v>18</v>
      </c>
      <c r="B31" s="85"/>
      <c r="C31" s="85"/>
      <c r="D31" s="85"/>
      <c r="E31" s="86"/>
      <c r="F31" s="38">
        <f>SUM(F27:F30)</f>
        <v>0</v>
      </c>
    </row>
    <row r="32" spans="1:10" ht="16" x14ac:dyDescent="0.75">
      <c r="A32" s="62" t="s">
        <v>31</v>
      </c>
      <c r="B32" s="63" t="s">
        <v>32</v>
      </c>
      <c r="C32" s="64"/>
      <c r="D32" s="64"/>
      <c r="E32" s="64"/>
      <c r="F32" s="65"/>
    </row>
    <row r="33" spans="1:6" ht="48" x14ac:dyDescent="0.75">
      <c r="A33" s="15">
        <v>1</v>
      </c>
      <c r="B33" s="13" t="s">
        <v>33</v>
      </c>
      <c r="C33" s="33" t="s">
        <v>22</v>
      </c>
      <c r="D33" s="35">
        <v>2</v>
      </c>
      <c r="E33" s="27"/>
      <c r="F33" s="34"/>
    </row>
    <row r="34" spans="1:6" ht="48.75" thickBot="1" x14ac:dyDescent="0.9">
      <c r="A34" s="12">
        <v>2</v>
      </c>
      <c r="B34" s="6" t="s">
        <v>34</v>
      </c>
      <c r="C34" s="29" t="s">
        <v>22</v>
      </c>
      <c r="D34" s="28">
        <v>4</v>
      </c>
      <c r="E34" s="25"/>
      <c r="F34" s="31"/>
    </row>
    <row r="35" spans="1:6" ht="20.399999999999999" customHeight="1" thickBot="1" x14ac:dyDescent="0.9">
      <c r="A35" s="87" t="s">
        <v>18</v>
      </c>
      <c r="B35" s="88"/>
      <c r="C35" s="88"/>
      <c r="D35" s="88"/>
      <c r="E35" s="88"/>
      <c r="F35" s="38">
        <f>SUM(F33:F34)</f>
        <v>0</v>
      </c>
    </row>
    <row r="36" spans="1:6" ht="16" x14ac:dyDescent="0.75">
      <c r="A36" s="58" t="s">
        <v>35</v>
      </c>
      <c r="B36" s="59" t="s">
        <v>36</v>
      </c>
      <c r="C36" s="60"/>
      <c r="D36" s="60"/>
      <c r="E36" s="60"/>
      <c r="F36" s="66"/>
    </row>
    <row r="37" spans="1:6" ht="48" x14ac:dyDescent="0.75">
      <c r="A37" s="14">
        <v>1</v>
      </c>
      <c r="B37" s="16" t="s">
        <v>59</v>
      </c>
      <c r="C37" s="30" t="s">
        <v>37</v>
      </c>
      <c r="D37" s="30">
        <v>1</v>
      </c>
      <c r="E37" s="30"/>
      <c r="F37" s="37"/>
    </row>
    <row r="38" spans="1:6" ht="19.2" customHeight="1" thickBot="1" x14ac:dyDescent="0.9">
      <c r="A38" s="42">
        <v>2</v>
      </c>
      <c r="B38" s="36" t="s">
        <v>38</v>
      </c>
      <c r="C38" s="19" t="s">
        <v>22</v>
      </c>
      <c r="D38" s="19">
        <v>2</v>
      </c>
      <c r="E38" s="19"/>
      <c r="F38" s="37"/>
    </row>
    <row r="39" spans="1:6" ht="22.5" customHeight="1" thickBot="1" x14ac:dyDescent="0.9">
      <c r="A39" s="89" t="s">
        <v>18</v>
      </c>
      <c r="B39" s="85"/>
      <c r="C39" s="85"/>
      <c r="D39" s="85"/>
      <c r="E39" s="86"/>
      <c r="F39" s="41"/>
    </row>
    <row r="40" spans="1:6" ht="16" x14ac:dyDescent="0.75">
      <c r="A40" s="67" t="s">
        <v>39</v>
      </c>
      <c r="B40" s="68" t="s">
        <v>40</v>
      </c>
      <c r="C40" s="69"/>
      <c r="D40" s="69"/>
      <c r="E40" s="69"/>
      <c r="F40" s="70"/>
    </row>
    <row r="41" spans="1:6" ht="80" x14ac:dyDescent="0.75">
      <c r="A41" s="30">
        <v>1</v>
      </c>
      <c r="B41" s="16" t="s">
        <v>52</v>
      </c>
      <c r="C41" s="30" t="s">
        <v>22</v>
      </c>
      <c r="D41" s="30">
        <v>2</v>
      </c>
      <c r="E41" s="30"/>
      <c r="F41" s="39"/>
    </row>
    <row r="42" spans="1:6" ht="48" x14ac:dyDescent="0.75">
      <c r="A42" s="30">
        <v>2</v>
      </c>
      <c r="B42" s="16" t="s">
        <v>41</v>
      </c>
      <c r="C42" s="30" t="s">
        <v>22</v>
      </c>
      <c r="D42" s="30">
        <v>4</v>
      </c>
      <c r="E42" s="30"/>
      <c r="F42" s="39"/>
    </row>
    <row r="43" spans="1:6" ht="33.65" customHeight="1" thickBot="1" x14ac:dyDescent="0.9">
      <c r="A43" s="17">
        <v>3</v>
      </c>
      <c r="B43" s="18" t="s">
        <v>42</v>
      </c>
      <c r="C43" s="19" t="s">
        <v>43</v>
      </c>
      <c r="D43" s="19">
        <v>1</v>
      </c>
      <c r="E43" s="19"/>
      <c r="F43" s="39"/>
    </row>
    <row r="44" spans="1:6" ht="17.399999999999999" customHeight="1" thickBot="1" x14ac:dyDescent="0.9">
      <c r="A44" s="83" t="s">
        <v>18</v>
      </c>
      <c r="B44" s="84"/>
      <c r="C44" s="85"/>
      <c r="D44" s="85"/>
      <c r="E44" s="86"/>
      <c r="F44" s="41"/>
    </row>
    <row r="45" spans="1:6" ht="19.25" thickBot="1" x14ac:dyDescent="0.9">
      <c r="A45" s="75"/>
      <c r="B45" s="76" t="s">
        <v>44</v>
      </c>
      <c r="C45" s="43"/>
      <c r="D45" s="43"/>
      <c r="E45" s="44"/>
      <c r="F45" s="40"/>
    </row>
    <row r="46" spans="1:6" x14ac:dyDescent="0.75">
      <c r="A46" s="74"/>
      <c r="B46" s="74"/>
    </row>
    <row r="47" spans="1:6" x14ac:dyDescent="0.75">
      <c r="F47" s="48"/>
    </row>
  </sheetData>
  <mergeCells count="9">
    <mergeCell ref="A44:E44"/>
    <mergeCell ref="A35:E35"/>
    <mergeCell ref="A31:E31"/>
    <mergeCell ref="A25:E25"/>
    <mergeCell ref="A1:F1"/>
    <mergeCell ref="A2:B2"/>
    <mergeCell ref="A39:E39"/>
    <mergeCell ref="A20:E20"/>
    <mergeCell ref="A15:E15"/>
  </mergeCells>
  <phoneticPr fontId="1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C36C-2C09-430E-91D6-CE119C548DD5}">
  <dimension ref="A1:F14"/>
  <sheetViews>
    <sheetView topLeftCell="A10" workbookViewId="0">
      <selection activeCell="E5" sqref="E5:F14"/>
    </sheetView>
  </sheetViews>
  <sheetFormatPr defaultRowHeight="14.75" x14ac:dyDescent="0.75"/>
  <cols>
    <col min="1" max="1" width="6.40625" customWidth="1"/>
    <col min="2" max="2" width="63.86328125" customWidth="1"/>
    <col min="3" max="3" width="8.40625" customWidth="1"/>
    <col min="4" max="4" width="9.7265625" customWidth="1"/>
    <col min="5" max="5" width="13.54296875" bestFit="1" customWidth="1"/>
    <col min="6" max="6" width="15.54296875" customWidth="1"/>
    <col min="257" max="257" width="7.54296875" customWidth="1"/>
    <col min="258" max="258" width="77.54296875" customWidth="1"/>
    <col min="261" max="261" width="9.54296875" bestFit="1" customWidth="1"/>
    <col min="262" max="262" width="12.40625" customWidth="1"/>
    <col min="513" max="513" width="7.54296875" customWidth="1"/>
    <col min="514" max="514" width="77.54296875" customWidth="1"/>
    <col min="517" max="517" width="9.54296875" bestFit="1" customWidth="1"/>
    <col min="518" max="518" width="12.40625" customWidth="1"/>
    <col min="769" max="769" width="7.54296875" customWidth="1"/>
    <col min="770" max="770" width="77.54296875" customWidth="1"/>
    <col min="773" max="773" width="9.54296875" bestFit="1" customWidth="1"/>
    <col min="774" max="774" width="12.40625" customWidth="1"/>
    <col min="1025" max="1025" width="7.54296875" customWidth="1"/>
    <col min="1026" max="1026" width="77.54296875" customWidth="1"/>
    <col min="1029" max="1029" width="9.54296875" bestFit="1" customWidth="1"/>
    <col min="1030" max="1030" width="12.40625" customWidth="1"/>
    <col min="1281" max="1281" width="7.54296875" customWidth="1"/>
    <col min="1282" max="1282" width="77.54296875" customWidth="1"/>
    <col min="1285" max="1285" width="9.54296875" bestFit="1" customWidth="1"/>
    <col min="1286" max="1286" width="12.40625" customWidth="1"/>
    <col min="1537" max="1537" width="7.54296875" customWidth="1"/>
    <col min="1538" max="1538" width="77.54296875" customWidth="1"/>
    <col min="1541" max="1541" width="9.54296875" bestFit="1" customWidth="1"/>
    <col min="1542" max="1542" width="12.40625" customWidth="1"/>
    <col min="1793" max="1793" width="7.54296875" customWidth="1"/>
    <col min="1794" max="1794" width="77.54296875" customWidth="1"/>
    <col min="1797" max="1797" width="9.54296875" bestFit="1" customWidth="1"/>
    <col min="1798" max="1798" width="12.40625" customWidth="1"/>
    <col min="2049" max="2049" width="7.54296875" customWidth="1"/>
    <col min="2050" max="2050" width="77.54296875" customWidth="1"/>
    <col min="2053" max="2053" width="9.54296875" bestFit="1" customWidth="1"/>
    <col min="2054" max="2054" width="12.40625" customWidth="1"/>
    <col min="2305" max="2305" width="7.54296875" customWidth="1"/>
    <col min="2306" max="2306" width="77.54296875" customWidth="1"/>
    <col min="2309" max="2309" width="9.54296875" bestFit="1" customWidth="1"/>
    <col min="2310" max="2310" width="12.40625" customWidth="1"/>
    <col min="2561" max="2561" width="7.54296875" customWidth="1"/>
    <col min="2562" max="2562" width="77.54296875" customWidth="1"/>
    <col min="2565" max="2565" width="9.54296875" bestFit="1" customWidth="1"/>
    <col min="2566" max="2566" width="12.40625" customWidth="1"/>
    <col min="2817" max="2817" width="7.54296875" customWidth="1"/>
    <col min="2818" max="2818" width="77.54296875" customWidth="1"/>
    <col min="2821" max="2821" width="9.54296875" bestFit="1" customWidth="1"/>
    <col min="2822" max="2822" width="12.40625" customWidth="1"/>
    <col min="3073" max="3073" width="7.54296875" customWidth="1"/>
    <col min="3074" max="3074" width="77.54296875" customWidth="1"/>
    <col min="3077" max="3077" width="9.54296875" bestFit="1" customWidth="1"/>
    <col min="3078" max="3078" width="12.40625" customWidth="1"/>
    <col min="3329" max="3329" width="7.54296875" customWidth="1"/>
    <col min="3330" max="3330" width="77.54296875" customWidth="1"/>
    <col min="3333" max="3333" width="9.54296875" bestFit="1" customWidth="1"/>
    <col min="3334" max="3334" width="12.40625" customWidth="1"/>
    <col min="3585" max="3585" width="7.54296875" customWidth="1"/>
    <col min="3586" max="3586" width="77.54296875" customWidth="1"/>
    <col min="3589" max="3589" width="9.54296875" bestFit="1" customWidth="1"/>
    <col min="3590" max="3590" width="12.40625" customWidth="1"/>
    <col min="3841" max="3841" width="7.54296875" customWidth="1"/>
    <col min="3842" max="3842" width="77.54296875" customWidth="1"/>
    <col min="3845" max="3845" width="9.54296875" bestFit="1" customWidth="1"/>
    <col min="3846" max="3846" width="12.40625" customWidth="1"/>
    <col min="4097" max="4097" width="7.54296875" customWidth="1"/>
    <col min="4098" max="4098" width="77.54296875" customWidth="1"/>
    <col min="4101" max="4101" width="9.54296875" bestFit="1" customWidth="1"/>
    <col min="4102" max="4102" width="12.40625" customWidth="1"/>
    <col min="4353" max="4353" width="7.54296875" customWidth="1"/>
    <col min="4354" max="4354" width="77.54296875" customWidth="1"/>
    <col min="4357" max="4357" width="9.54296875" bestFit="1" customWidth="1"/>
    <col min="4358" max="4358" width="12.40625" customWidth="1"/>
    <col min="4609" max="4609" width="7.54296875" customWidth="1"/>
    <col min="4610" max="4610" width="77.54296875" customWidth="1"/>
    <col min="4613" max="4613" width="9.54296875" bestFit="1" customWidth="1"/>
    <col min="4614" max="4614" width="12.40625" customWidth="1"/>
    <col min="4865" max="4865" width="7.54296875" customWidth="1"/>
    <col min="4866" max="4866" width="77.54296875" customWidth="1"/>
    <col min="4869" max="4869" width="9.54296875" bestFit="1" customWidth="1"/>
    <col min="4870" max="4870" width="12.40625" customWidth="1"/>
    <col min="5121" max="5121" width="7.54296875" customWidth="1"/>
    <col min="5122" max="5122" width="77.54296875" customWidth="1"/>
    <col min="5125" max="5125" width="9.54296875" bestFit="1" customWidth="1"/>
    <col min="5126" max="5126" width="12.40625" customWidth="1"/>
    <col min="5377" max="5377" width="7.54296875" customWidth="1"/>
    <col min="5378" max="5378" width="77.54296875" customWidth="1"/>
    <col min="5381" max="5381" width="9.54296875" bestFit="1" customWidth="1"/>
    <col min="5382" max="5382" width="12.40625" customWidth="1"/>
    <col min="5633" max="5633" width="7.54296875" customWidth="1"/>
    <col min="5634" max="5634" width="77.54296875" customWidth="1"/>
    <col min="5637" max="5637" width="9.54296875" bestFit="1" customWidth="1"/>
    <col min="5638" max="5638" width="12.40625" customWidth="1"/>
    <col min="5889" max="5889" width="7.54296875" customWidth="1"/>
    <col min="5890" max="5890" width="77.54296875" customWidth="1"/>
    <col min="5893" max="5893" width="9.54296875" bestFit="1" customWidth="1"/>
    <col min="5894" max="5894" width="12.40625" customWidth="1"/>
    <col min="6145" max="6145" width="7.54296875" customWidth="1"/>
    <col min="6146" max="6146" width="77.54296875" customWidth="1"/>
    <col min="6149" max="6149" width="9.54296875" bestFit="1" customWidth="1"/>
    <col min="6150" max="6150" width="12.40625" customWidth="1"/>
    <col min="6401" max="6401" width="7.54296875" customWidth="1"/>
    <col min="6402" max="6402" width="77.54296875" customWidth="1"/>
    <col min="6405" max="6405" width="9.54296875" bestFit="1" customWidth="1"/>
    <col min="6406" max="6406" width="12.40625" customWidth="1"/>
    <col min="6657" max="6657" width="7.54296875" customWidth="1"/>
    <col min="6658" max="6658" width="77.54296875" customWidth="1"/>
    <col min="6661" max="6661" width="9.54296875" bestFit="1" customWidth="1"/>
    <col min="6662" max="6662" width="12.40625" customWidth="1"/>
    <col min="6913" max="6913" width="7.54296875" customWidth="1"/>
    <col min="6914" max="6914" width="77.54296875" customWidth="1"/>
    <col min="6917" max="6917" width="9.54296875" bestFit="1" customWidth="1"/>
    <col min="6918" max="6918" width="12.40625" customWidth="1"/>
    <col min="7169" max="7169" width="7.54296875" customWidth="1"/>
    <col min="7170" max="7170" width="77.54296875" customWidth="1"/>
    <col min="7173" max="7173" width="9.54296875" bestFit="1" customWidth="1"/>
    <col min="7174" max="7174" width="12.40625" customWidth="1"/>
    <col min="7425" max="7425" width="7.54296875" customWidth="1"/>
    <col min="7426" max="7426" width="77.54296875" customWidth="1"/>
    <col min="7429" max="7429" width="9.54296875" bestFit="1" customWidth="1"/>
    <col min="7430" max="7430" width="12.40625" customWidth="1"/>
    <col min="7681" max="7681" width="7.54296875" customWidth="1"/>
    <col min="7682" max="7682" width="77.54296875" customWidth="1"/>
    <col min="7685" max="7685" width="9.54296875" bestFit="1" customWidth="1"/>
    <col min="7686" max="7686" width="12.40625" customWidth="1"/>
    <col min="7937" max="7937" width="7.54296875" customWidth="1"/>
    <col min="7938" max="7938" width="77.54296875" customWidth="1"/>
    <col min="7941" max="7941" width="9.54296875" bestFit="1" customWidth="1"/>
    <col min="7942" max="7942" width="12.40625" customWidth="1"/>
    <col min="8193" max="8193" width="7.54296875" customWidth="1"/>
    <col min="8194" max="8194" width="77.54296875" customWidth="1"/>
    <col min="8197" max="8197" width="9.54296875" bestFit="1" customWidth="1"/>
    <col min="8198" max="8198" width="12.40625" customWidth="1"/>
    <col min="8449" max="8449" width="7.54296875" customWidth="1"/>
    <col min="8450" max="8450" width="77.54296875" customWidth="1"/>
    <col min="8453" max="8453" width="9.54296875" bestFit="1" customWidth="1"/>
    <col min="8454" max="8454" width="12.40625" customWidth="1"/>
    <col min="8705" max="8705" width="7.54296875" customWidth="1"/>
    <col min="8706" max="8706" width="77.54296875" customWidth="1"/>
    <col min="8709" max="8709" width="9.54296875" bestFit="1" customWidth="1"/>
    <col min="8710" max="8710" width="12.40625" customWidth="1"/>
    <col min="8961" max="8961" width="7.54296875" customWidth="1"/>
    <col min="8962" max="8962" width="77.54296875" customWidth="1"/>
    <col min="8965" max="8965" width="9.54296875" bestFit="1" customWidth="1"/>
    <col min="8966" max="8966" width="12.40625" customWidth="1"/>
    <col min="9217" max="9217" width="7.54296875" customWidth="1"/>
    <col min="9218" max="9218" width="77.54296875" customWidth="1"/>
    <col min="9221" max="9221" width="9.54296875" bestFit="1" customWidth="1"/>
    <col min="9222" max="9222" width="12.40625" customWidth="1"/>
    <col min="9473" max="9473" width="7.54296875" customWidth="1"/>
    <col min="9474" max="9474" width="77.54296875" customWidth="1"/>
    <col min="9477" max="9477" width="9.54296875" bestFit="1" customWidth="1"/>
    <col min="9478" max="9478" width="12.40625" customWidth="1"/>
    <col min="9729" max="9729" width="7.54296875" customWidth="1"/>
    <col min="9730" max="9730" width="77.54296875" customWidth="1"/>
    <col min="9733" max="9733" width="9.54296875" bestFit="1" customWidth="1"/>
    <col min="9734" max="9734" width="12.40625" customWidth="1"/>
    <col min="9985" max="9985" width="7.54296875" customWidth="1"/>
    <col min="9986" max="9986" width="77.54296875" customWidth="1"/>
    <col min="9989" max="9989" width="9.54296875" bestFit="1" customWidth="1"/>
    <col min="9990" max="9990" width="12.40625" customWidth="1"/>
    <col min="10241" max="10241" width="7.54296875" customWidth="1"/>
    <col min="10242" max="10242" width="77.54296875" customWidth="1"/>
    <col min="10245" max="10245" width="9.54296875" bestFit="1" customWidth="1"/>
    <col min="10246" max="10246" width="12.40625" customWidth="1"/>
    <col min="10497" max="10497" width="7.54296875" customWidth="1"/>
    <col min="10498" max="10498" width="77.54296875" customWidth="1"/>
    <col min="10501" max="10501" width="9.54296875" bestFit="1" customWidth="1"/>
    <col min="10502" max="10502" width="12.40625" customWidth="1"/>
    <col min="10753" max="10753" width="7.54296875" customWidth="1"/>
    <col min="10754" max="10754" width="77.54296875" customWidth="1"/>
    <col min="10757" max="10757" width="9.54296875" bestFit="1" customWidth="1"/>
    <col min="10758" max="10758" width="12.40625" customWidth="1"/>
    <col min="11009" max="11009" width="7.54296875" customWidth="1"/>
    <col min="11010" max="11010" width="77.54296875" customWidth="1"/>
    <col min="11013" max="11013" width="9.54296875" bestFit="1" customWidth="1"/>
    <col min="11014" max="11014" width="12.40625" customWidth="1"/>
    <col min="11265" max="11265" width="7.54296875" customWidth="1"/>
    <col min="11266" max="11266" width="77.54296875" customWidth="1"/>
    <col min="11269" max="11269" width="9.54296875" bestFit="1" customWidth="1"/>
    <col min="11270" max="11270" width="12.40625" customWidth="1"/>
    <col min="11521" max="11521" width="7.54296875" customWidth="1"/>
    <col min="11522" max="11522" width="77.54296875" customWidth="1"/>
    <col min="11525" max="11525" width="9.54296875" bestFit="1" customWidth="1"/>
    <col min="11526" max="11526" width="12.40625" customWidth="1"/>
    <col min="11777" max="11777" width="7.54296875" customWidth="1"/>
    <col min="11778" max="11778" width="77.54296875" customWidth="1"/>
    <col min="11781" max="11781" width="9.54296875" bestFit="1" customWidth="1"/>
    <col min="11782" max="11782" width="12.40625" customWidth="1"/>
    <col min="12033" max="12033" width="7.54296875" customWidth="1"/>
    <col min="12034" max="12034" width="77.54296875" customWidth="1"/>
    <col min="12037" max="12037" width="9.54296875" bestFit="1" customWidth="1"/>
    <col min="12038" max="12038" width="12.40625" customWidth="1"/>
    <col min="12289" max="12289" width="7.54296875" customWidth="1"/>
    <col min="12290" max="12290" width="77.54296875" customWidth="1"/>
    <col min="12293" max="12293" width="9.54296875" bestFit="1" customWidth="1"/>
    <col min="12294" max="12294" width="12.40625" customWidth="1"/>
    <col min="12545" max="12545" width="7.54296875" customWidth="1"/>
    <col min="12546" max="12546" width="77.54296875" customWidth="1"/>
    <col min="12549" max="12549" width="9.54296875" bestFit="1" customWidth="1"/>
    <col min="12550" max="12550" width="12.40625" customWidth="1"/>
    <col min="12801" max="12801" width="7.54296875" customWidth="1"/>
    <col min="12802" max="12802" width="77.54296875" customWidth="1"/>
    <col min="12805" max="12805" width="9.54296875" bestFit="1" customWidth="1"/>
    <col min="12806" max="12806" width="12.40625" customWidth="1"/>
    <col min="13057" max="13057" width="7.54296875" customWidth="1"/>
    <col min="13058" max="13058" width="77.54296875" customWidth="1"/>
    <col min="13061" max="13061" width="9.54296875" bestFit="1" customWidth="1"/>
    <col min="13062" max="13062" width="12.40625" customWidth="1"/>
    <col min="13313" max="13313" width="7.54296875" customWidth="1"/>
    <col min="13314" max="13314" width="77.54296875" customWidth="1"/>
    <col min="13317" max="13317" width="9.54296875" bestFit="1" customWidth="1"/>
    <col min="13318" max="13318" width="12.40625" customWidth="1"/>
    <col min="13569" max="13569" width="7.54296875" customWidth="1"/>
    <col min="13570" max="13570" width="77.54296875" customWidth="1"/>
    <col min="13573" max="13573" width="9.54296875" bestFit="1" customWidth="1"/>
    <col min="13574" max="13574" width="12.40625" customWidth="1"/>
    <col min="13825" max="13825" width="7.54296875" customWidth="1"/>
    <col min="13826" max="13826" width="77.54296875" customWidth="1"/>
    <col min="13829" max="13829" width="9.54296875" bestFit="1" customWidth="1"/>
    <col min="13830" max="13830" width="12.40625" customWidth="1"/>
    <col min="14081" max="14081" width="7.54296875" customWidth="1"/>
    <col min="14082" max="14082" width="77.54296875" customWidth="1"/>
    <col min="14085" max="14085" width="9.54296875" bestFit="1" customWidth="1"/>
    <col min="14086" max="14086" width="12.40625" customWidth="1"/>
    <col min="14337" max="14337" width="7.54296875" customWidth="1"/>
    <col min="14338" max="14338" width="77.54296875" customWidth="1"/>
    <col min="14341" max="14341" width="9.54296875" bestFit="1" customWidth="1"/>
    <col min="14342" max="14342" width="12.40625" customWidth="1"/>
    <col min="14593" max="14593" width="7.54296875" customWidth="1"/>
    <col min="14594" max="14594" width="77.54296875" customWidth="1"/>
    <col min="14597" max="14597" width="9.54296875" bestFit="1" customWidth="1"/>
    <col min="14598" max="14598" width="12.40625" customWidth="1"/>
    <col min="14849" max="14849" width="7.54296875" customWidth="1"/>
    <col min="14850" max="14850" width="77.54296875" customWidth="1"/>
    <col min="14853" max="14853" width="9.54296875" bestFit="1" customWidth="1"/>
    <col min="14854" max="14854" width="12.40625" customWidth="1"/>
    <col min="15105" max="15105" width="7.54296875" customWidth="1"/>
    <col min="15106" max="15106" width="77.54296875" customWidth="1"/>
    <col min="15109" max="15109" width="9.54296875" bestFit="1" customWidth="1"/>
    <col min="15110" max="15110" width="12.40625" customWidth="1"/>
    <col min="15361" max="15361" width="7.54296875" customWidth="1"/>
    <col min="15362" max="15362" width="77.54296875" customWidth="1"/>
    <col min="15365" max="15365" width="9.54296875" bestFit="1" customWidth="1"/>
    <col min="15366" max="15366" width="12.40625" customWidth="1"/>
    <col min="15617" max="15617" width="7.54296875" customWidth="1"/>
    <col min="15618" max="15618" width="77.54296875" customWidth="1"/>
    <col min="15621" max="15621" width="9.54296875" bestFit="1" customWidth="1"/>
    <col min="15622" max="15622" width="12.40625" customWidth="1"/>
    <col min="15873" max="15873" width="7.54296875" customWidth="1"/>
    <col min="15874" max="15874" width="77.54296875" customWidth="1"/>
    <col min="15877" max="15877" width="9.54296875" bestFit="1" customWidth="1"/>
    <col min="15878" max="15878" width="12.40625" customWidth="1"/>
    <col min="16129" max="16129" width="7.54296875" customWidth="1"/>
    <col min="16130" max="16130" width="77.54296875" customWidth="1"/>
    <col min="16133" max="16133" width="9.54296875" bestFit="1" customWidth="1"/>
    <col min="16134" max="16134" width="12.40625" customWidth="1"/>
  </cols>
  <sheetData>
    <row r="1" spans="1:6" ht="18.25" thickBot="1" x14ac:dyDescent="1.2">
      <c r="A1" s="99"/>
      <c r="B1" s="100" t="s">
        <v>60</v>
      </c>
      <c r="C1" s="101"/>
      <c r="D1" s="101"/>
      <c r="E1" s="101"/>
      <c r="F1" s="102"/>
    </row>
    <row r="2" spans="1:6" x14ac:dyDescent="0.75">
      <c r="A2" s="103" t="s">
        <v>61</v>
      </c>
      <c r="B2" s="104" t="s">
        <v>62</v>
      </c>
      <c r="C2" s="105" t="s">
        <v>6</v>
      </c>
      <c r="D2" s="105" t="s">
        <v>7</v>
      </c>
      <c r="E2" s="106" t="s">
        <v>63</v>
      </c>
      <c r="F2" s="106" t="s">
        <v>64</v>
      </c>
    </row>
    <row r="3" spans="1:6" ht="15.5" thickBot="1" x14ac:dyDescent="0.9">
      <c r="A3" s="107"/>
      <c r="B3" s="108"/>
      <c r="C3" s="109"/>
      <c r="D3" s="109"/>
      <c r="E3" s="110"/>
      <c r="F3" s="110"/>
    </row>
    <row r="4" spans="1:6" ht="17.5" x14ac:dyDescent="1.05">
      <c r="A4" s="111">
        <v>1</v>
      </c>
      <c r="B4" s="112" t="s">
        <v>65</v>
      </c>
      <c r="C4" s="112"/>
      <c r="D4" s="112"/>
      <c r="E4" s="112"/>
      <c r="F4" s="113"/>
    </row>
    <row r="5" spans="1:6" ht="70" x14ac:dyDescent="0.75">
      <c r="A5" s="114">
        <v>1.3</v>
      </c>
      <c r="B5" s="115" t="s">
        <v>66</v>
      </c>
      <c r="C5" s="116" t="s">
        <v>67</v>
      </c>
      <c r="D5" s="117">
        <f>((1.6*2.2)*2)</f>
        <v>7.0400000000000009</v>
      </c>
      <c r="E5" s="118"/>
      <c r="F5" s="119"/>
    </row>
    <row r="6" spans="1:6" ht="70" x14ac:dyDescent="0.75">
      <c r="A6" s="120">
        <v>1.4</v>
      </c>
      <c r="B6" s="121" t="s">
        <v>68</v>
      </c>
      <c r="C6" s="116" t="s">
        <v>67</v>
      </c>
      <c r="D6" s="122">
        <f>0.4*9</f>
        <v>3.6</v>
      </c>
      <c r="E6" s="118"/>
      <c r="F6" s="119"/>
    </row>
    <row r="7" spans="1:6" ht="35" x14ac:dyDescent="0.75">
      <c r="A7" s="114">
        <v>1.5</v>
      </c>
      <c r="B7" s="123" t="s">
        <v>69</v>
      </c>
      <c r="C7" s="124" t="s">
        <v>70</v>
      </c>
      <c r="D7" s="125">
        <v>1</v>
      </c>
      <c r="E7" s="118"/>
      <c r="F7" s="119"/>
    </row>
    <row r="8" spans="1:6" ht="70" x14ac:dyDescent="0.75">
      <c r="A8" s="120">
        <v>1.6</v>
      </c>
      <c r="B8" s="123" t="s">
        <v>71</v>
      </c>
      <c r="C8" s="124" t="s">
        <v>70</v>
      </c>
      <c r="D8" s="125">
        <v>1</v>
      </c>
      <c r="E8" s="118"/>
      <c r="F8" s="119"/>
    </row>
    <row r="9" spans="1:6" ht="35" x14ac:dyDescent="0.75">
      <c r="A9" s="114">
        <v>1.7</v>
      </c>
      <c r="B9" s="126" t="s">
        <v>72</v>
      </c>
      <c r="C9" s="124" t="s">
        <v>73</v>
      </c>
      <c r="D9" s="125">
        <f>((8*2.7)-((0.3*0.3)-(0.8*2))*2)</f>
        <v>24.62</v>
      </c>
      <c r="E9" s="118"/>
      <c r="F9" s="119"/>
    </row>
    <row r="10" spans="1:6" ht="87.5" x14ac:dyDescent="0.75">
      <c r="A10" s="120">
        <v>1.8</v>
      </c>
      <c r="B10" s="127" t="s">
        <v>74</v>
      </c>
      <c r="C10" s="128" t="s">
        <v>75</v>
      </c>
      <c r="D10" s="125">
        <v>1</v>
      </c>
      <c r="E10" s="118"/>
      <c r="F10" s="119"/>
    </row>
    <row r="11" spans="1:6" ht="52.5" x14ac:dyDescent="1.05">
      <c r="A11" s="114">
        <v>1.9</v>
      </c>
      <c r="B11" s="129" t="s">
        <v>76</v>
      </c>
      <c r="C11" s="124" t="s">
        <v>73</v>
      </c>
      <c r="D11" s="114">
        <f>(1.6*2.4)</f>
        <v>3.84</v>
      </c>
      <c r="E11" s="118"/>
      <c r="F11" s="119"/>
    </row>
    <row r="12" spans="1:6" ht="35" x14ac:dyDescent="1.05">
      <c r="A12" s="114">
        <v>2.1</v>
      </c>
      <c r="B12" s="129" t="s">
        <v>77</v>
      </c>
      <c r="C12" s="114" t="s">
        <v>75</v>
      </c>
      <c r="D12" s="114">
        <v>1</v>
      </c>
      <c r="E12" s="118"/>
      <c r="F12" s="119"/>
    </row>
    <row r="13" spans="1:6" ht="35" x14ac:dyDescent="0.75">
      <c r="A13" s="120">
        <v>2.2000000000000002</v>
      </c>
      <c r="B13" s="130" t="s">
        <v>78</v>
      </c>
      <c r="C13" s="131" t="s">
        <v>79</v>
      </c>
      <c r="D13" s="114">
        <v>1</v>
      </c>
      <c r="E13" s="118"/>
      <c r="F13" s="119"/>
    </row>
    <row r="14" spans="1:6" ht="17.5" x14ac:dyDescent="0.75">
      <c r="A14" s="132" t="s">
        <v>80</v>
      </c>
      <c r="B14" s="133"/>
      <c r="C14" s="133"/>
      <c r="D14" s="133"/>
      <c r="E14" s="134"/>
      <c r="F14" s="135"/>
    </row>
  </sheetData>
  <mergeCells count="9">
    <mergeCell ref="F2:F3"/>
    <mergeCell ref="B4:F4"/>
    <mergeCell ref="A14:D14"/>
    <mergeCell ref="B1:E1"/>
    <mergeCell ref="A2:A3"/>
    <mergeCell ref="B2:B3"/>
    <mergeCell ref="C2:C3"/>
    <mergeCell ref="D2:D3"/>
    <mergeCell ref="E2: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BC028-DB10-4873-9FAC-785D1DA77FD4}">
  <dimension ref="A1:I255"/>
  <sheetViews>
    <sheetView tabSelected="1" topLeftCell="A136" workbookViewId="0">
      <selection activeCell="A137" sqref="A137:XFD142"/>
    </sheetView>
  </sheetViews>
  <sheetFormatPr defaultColWidth="8.7265625" defaultRowHeight="16" x14ac:dyDescent="0.8"/>
  <cols>
    <col min="1" max="1" width="10.40625" style="136" bestFit="1" customWidth="1"/>
    <col min="2" max="2" width="118.54296875" style="147" bestFit="1" customWidth="1"/>
    <col min="3" max="3" width="13.86328125" style="138" customWidth="1"/>
    <col min="4" max="4" width="15.26953125" style="139" customWidth="1"/>
    <col min="5" max="5" width="15.54296875" style="140" customWidth="1"/>
    <col min="6" max="6" width="16" style="141" customWidth="1"/>
    <col min="7" max="7" width="8.7265625" style="139"/>
    <col min="8" max="8" width="10.26953125" style="139" bestFit="1" customWidth="1"/>
    <col min="9" max="16384" width="8.7265625" style="139"/>
  </cols>
  <sheetData>
    <row r="1" spans="1:6" ht="18.5" x14ac:dyDescent="0.9">
      <c r="B1" s="137" t="s">
        <v>81</v>
      </c>
    </row>
    <row r="2" spans="1:6" ht="18.5" x14ac:dyDescent="0.9">
      <c r="A2" s="136" t="s">
        <v>82</v>
      </c>
      <c r="B2" s="142"/>
    </row>
    <row r="3" spans="1:6" ht="18.5" x14ac:dyDescent="0.9">
      <c r="B3" s="137"/>
    </row>
    <row r="4" spans="1:6" s="145" customFormat="1" ht="21" x14ac:dyDescent="1">
      <c r="A4" s="143"/>
      <c r="B4" s="144" t="s">
        <v>83</v>
      </c>
      <c r="C4" s="144"/>
      <c r="E4" s="146"/>
      <c r="F4" s="146"/>
    </row>
    <row r="5" spans="1:6" ht="16.75" thickBot="1" x14ac:dyDescent="0.95"/>
    <row r="6" spans="1:6" s="153" customFormat="1" ht="18.5" x14ac:dyDescent="0.9">
      <c r="A6" s="148" t="s">
        <v>84</v>
      </c>
      <c r="B6" s="149" t="s">
        <v>45</v>
      </c>
      <c r="C6" s="150"/>
      <c r="D6" s="151" t="s">
        <v>85</v>
      </c>
      <c r="E6" s="152"/>
      <c r="F6" s="152"/>
    </row>
    <row r="7" spans="1:6" s="153" customFormat="1" ht="18.5" x14ac:dyDescent="0.9">
      <c r="A7" s="154" t="s">
        <v>10</v>
      </c>
      <c r="B7" s="155" t="s">
        <v>86</v>
      </c>
      <c r="C7" s="156"/>
      <c r="D7" s="157"/>
      <c r="E7" s="152"/>
      <c r="F7" s="152"/>
    </row>
    <row r="8" spans="1:6" ht="18.5" x14ac:dyDescent="0.9">
      <c r="A8" s="158">
        <v>1</v>
      </c>
      <c r="B8" s="159" t="s">
        <v>87</v>
      </c>
      <c r="C8" s="160"/>
      <c r="D8" s="161"/>
    </row>
    <row r="9" spans="1:6" ht="18.5" x14ac:dyDescent="0.9">
      <c r="A9" s="158">
        <v>2</v>
      </c>
      <c r="B9" s="159" t="s">
        <v>88</v>
      </c>
      <c r="C9" s="160"/>
      <c r="D9" s="161"/>
    </row>
    <row r="10" spans="1:6" s="166" customFormat="1" ht="18.5" x14ac:dyDescent="0.9">
      <c r="A10" s="154"/>
      <c r="B10" s="162" t="s">
        <v>89</v>
      </c>
      <c r="C10" s="163"/>
      <c r="D10" s="164"/>
      <c r="E10" s="165"/>
      <c r="F10" s="165"/>
    </row>
    <row r="11" spans="1:6" ht="19.25" thickBot="1" x14ac:dyDescent="1.05">
      <c r="A11" s="167" t="s">
        <v>35</v>
      </c>
      <c r="B11" s="168" t="s">
        <v>90</v>
      </c>
      <c r="C11" s="169"/>
      <c r="D11" s="170"/>
    </row>
    <row r="13" spans="1:6" ht="18.5" x14ac:dyDescent="0.9">
      <c r="A13" s="163">
        <v>1</v>
      </c>
      <c r="B13" s="142" t="s">
        <v>91</v>
      </c>
    </row>
    <row r="14" spans="1:6" x14ac:dyDescent="0.8">
      <c r="A14" s="166" t="s">
        <v>82</v>
      </c>
      <c r="B14" s="171"/>
    </row>
    <row r="15" spans="1:6" ht="16.75" thickBot="1" x14ac:dyDescent="0.95">
      <c r="A15" s="136" t="s">
        <v>92</v>
      </c>
      <c r="B15" s="147" t="s">
        <v>93</v>
      </c>
    </row>
    <row r="16" spans="1:6" s="177" customFormat="1" ht="29.5" x14ac:dyDescent="0.75">
      <c r="A16" s="172" t="s">
        <v>84</v>
      </c>
      <c r="B16" s="173" t="s">
        <v>45</v>
      </c>
      <c r="C16" s="174" t="s">
        <v>6</v>
      </c>
      <c r="D16" s="174" t="s">
        <v>94</v>
      </c>
      <c r="E16" s="175" t="s">
        <v>95</v>
      </c>
      <c r="F16" s="176" t="s">
        <v>96</v>
      </c>
    </row>
    <row r="17" spans="1:6" customFormat="1" ht="14.75" x14ac:dyDescent="0.75">
      <c r="A17" s="178">
        <v>1</v>
      </c>
      <c r="B17" s="179" t="s">
        <v>97</v>
      </c>
      <c r="C17" s="180"/>
      <c r="D17" s="180"/>
      <c r="E17" s="181"/>
      <c r="F17" s="182"/>
    </row>
    <row r="18" spans="1:6" customFormat="1" ht="14.75" x14ac:dyDescent="0.75">
      <c r="A18" s="183">
        <v>1.1000000000000001</v>
      </c>
      <c r="B18" s="184" t="s">
        <v>98</v>
      </c>
      <c r="C18" s="185" t="s">
        <v>99</v>
      </c>
      <c r="D18" s="180">
        <v>1</v>
      </c>
      <c r="E18" s="186"/>
      <c r="F18" s="187"/>
    </row>
    <row r="19" spans="1:6" customFormat="1" ht="14.75" x14ac:dyDescent="0.75">
      <c r="A19" s="183">
        <v>1.3</v>
      </c>
      <c r="B19" s="184" t="s">
        <v>100</v>
      </c>
      <c r="C19" s="180" t="s">
        <v>101</v>
      </c>
      <c r="D19" s="180">
        <v>6.75</v>
      </c>
      <c r="E19" s="186"/>
      <c r="F19" s="187"/>
    </row>
    <row r="20" spans="1:6" customFormat="1" ht="14.75" x14ac:dyDescent="0.75">
      <c r="A20" s="183">
        <v>1.4</v>
      </c>
      <c r="B20" s="184" t="s">
        <v>102</v>
      </c>
      <c r="C20" s="180" t="s">
        <v>101</v>
      </c>
      <c r="D20" s="188">
        <v>8.0625</v>
      </c>
      <c r="E20" s="186"/>
      <c r="F20" s="187"/>
    </row>
    <row r="21" spans="1:6" customFormat="1" ht="14.75" x14ac:dyDescent="0.75">
      <c r="A21" s="183">
        <v>1.6</v>
      </c>
      <c r="B21" s="184" t="s">
        <v>103</v>
      </c>
      <c r="C21" s="180" t="s">
        <v>101</v>
      </c>
      <c r="D21" s="180">
        <v>0.25</v>
      </c>
      <c r="E21" s="186"/>
      <c r="F21" s="187"/>
    </row>
    <row r="22" spans="1:6" customFormat="1" ht="14.75" x14ac:dyDescent="0.75">
      <c r="A22" s="183">
        <v>1.7</v>
      </c>
      <c r="B22" s="184" t="s">
        <v>104</v>
      </c>
      <c r="C22" s="180" t="s">
        <v>101</v>
      </c>
      <c r="D22" s="180">
        <v>0.25</v>
      </c>
      <c r="E22" s="186"/>
      <c r="F22" s="187"/>
    </row>
    <row r="23" spans="1:6" customFormat="1" ht="14.75" x14ac:dyDescent="0.75">
      <c r="A23" s="178">
        <v>2</v>
      </c>
      <c r="B23" s="179" t="s">
        <v>105</v>
      </c>
      <c r="C23" s="180"/>
      <c r="D23" s="180"/>
      <c r="E23" s="186"/>
      <c r="F23" s="187"/>
    </row>
    <row r="24" spans="1:6" customFormat="1" ht="44.25" x14ac:dyDescent="0.75">
      <c r="A24" s="183">
        <v>2.1</v>
      </c>
      <c r="B24" s="184" t="s">
        <v>106</v>
      </c>
      <c r="C24" s="180" t="s">
        <v>107</v>
      </c>
      <c r="D24" s="180">
        <v>27</v>
      </c>
      <c r="E24" s="186"/>
      <c r="F24" s="187"/>
    </row>
    <row r="25" spans="1:6" customFormat="1" ht="14.75" x14ac:dyDescent="0.75">
      <c r="A25" s="183">
        <v>2.2000000000000002</v>
      </c>
      <c r="B25" s="184" t="s">
        <v>108</v>
      </c>
      <c r="C25" s="180"/>
      <c r="D25" s="180"/>
      <c r="E25" s="186"/>
      <c r="F25" s="187"/>
    </row>
    <row r="26" spans="1:6" customFormat="1" ht="14.75" x14ac:dyDescent="0.75">
      <c r="A26" s="189" t="s">
        <v>109</v>
      </c>
      <c r="B26" s="184" t="s">
        <v>110</v>
      </c>
      <c r="C26" s="180" t="s">
        <v>101</v>
      </c>
      <c r="D26" s="180">
        <v>0.14000000000000001</v>
      </c>
      <c r="E26" s="186"/>
      <c r="F26" s="187"/>
    </row>
    <row r="27" spans="1:6" customFormat="1" ht="14.75" x14ac:dyDescent="0.75">
      <c r="A27" s="189" t="s">
        <v>111</v>
      </c>
      <c r="B27" s="184" t="s">
        <v>112</v>
      </c>
      <c r="C27" s="180" t="s">
        <v>101</v>
      </c>
      <c r="D27" s="180">
        <v>0.15</v>
      </c>
      <c r="E27" s="186"/>
      <c r="F27" s="187"/>
    </row>
    <row r="28" spans="1:6" customFormat="1" ht="14.75" x14ac:dyDescent="0.75">
      <c r="A28" s="189">
        <v>2.2999999999999998</v>
      </c>
      <c r="B28" s="184" t="s">
        <v>113</v>
      </c>
      <c r="C28" s="190" t="s">
        <v>114</v>
      </c>
      <c r="D28" s="180">
        <v>54</v>
      </c>
      <c r="E28" s="186"/>
      <c r="F28" s="187"/>
    </row>
    <row r="29" spans="1:6" customFormat="1" ht="14.75" x14ac:dyDescent="0.75">
      <c r="A29" s="189">
        <v>2.4</v>
      </c>
      <c r="B29" s="184" t="s">
        <v>115</v>
      </c>
      <c r="C29" s="190" t="s">
        <v>114</v>
      </c>
      <c r="D29" s="180">
        <v>22</v>
      </c>
      <c r="E29" s="186"/>
      <c r="F29" s="187"/>
    </row>
    <row r="30" spans="1:6" customFormat="1" ht="44.25" x14ac:dyDescent="0.75">
      <c r="A30" s="189">
        <v>2.5</v>
      </c>
      <c r="B30" s="184" t="s">
        <v>116</v>
      </c>
      <c r="C30" s="180" t="s">
        <v>101</v>
      </c>
      <c r="D30" s="180">
        <f>0.29</f>
        <v>0.28999999999999998</v>
      </c>
      <c r="E30" s="186"/>
      <c r="F30" s="187"/>
    </row>
    <row r="31" spans="1:6" customFormat="1" ht="14.75" x14ac:dyDescent="0.75">
      <c r="A31" s="189">
        <v>2.6</v>
      </c>
      <c r="B31" s="191" t="s">
        <v>117</v>
      </c>
      <c r="C31" s="190" t="s">
        <v>114</v>
      </c>
      <c r="D31" s="180">
        <v>32</v>
      </c>
      <c r="E31" s="186"/>
      <c r="F31" s="187"/>
    </row>
    <row r="32" spans="1:6" customFormat="1" ht="29.5" x14ac:dyDescent="0.75">
      <c r="A32" s="189">
        <v>2.7</v>
      </c>
      <c r="B32" s="184" t="s">
        <v>118</v>
      </c>
      <c r="C32" s="180" t="s">
        <v>119</v>
      </c>
      <c r="D32" s="180">
        <v>1</v>
      </c>
      <c r="E32" s="186"/>
      <c r="F32" s="187"/>
    </row>
    <row r="33" spans="1:6" customFormat="1" ht="14.75" x14ac:dyDescent="0.75">
      <c r="A33" s="189">
        <v>2.8</v>
      </c>
      <c r="B33" s="191" t="s">
        <v>120</v>
      </c>
      <c r="C33" s="180" t="s">
        <v>121</v>
      </c>
      <c r="D33" s="180">
        <v>2.75</v>
      </c>
      <c r="E33" s="186"/>
      <c r="F33" s="187"/>
    </row>
    <row r="34" spans="1:6" customFormat="1" ht="29.5" x14ac:dyDescent="0.75">
      <c r="A34" s="189">
        <v>2.9</v>
      </c>
      <c r="B34" s="184" t="s">
        <v>122</v>
      </c>
      <c r="C34" s="180" t="s">
        <v>123</v>
      </c>
      <c r="D34" s="180">
        <v>0.23</v>
      </c>
      <c r="E34" s="186"/>
      <c r="F34" s="187"/>
    </row>
    <row r="35" spans="1:6" customFormat="1" ht="15.5" thickBot="1" x14ac:dyDescent="0.9">
      <c r="A35" s="192"/>
      <c r="B35" s="193" t="s">
        <v>124</v>
      </c>
      <c r="C35" s="194"/>
      <c r="D35" s="194"/>
      <c r="E35" s="195"/>
      <c r="F35" s="196"/>
    </row>
    <row r="36" spans="1:6" customFormat="1" ht="14.75" x14ac:dyDescent="0.75">
      <c r="A36" s="197"/>
      <c r="B36" s="198"/>
      <c r="C36" s="199"/>
      <c r="D36" s="199"/>
      <c r="E36" s="200"/>
      <c r="F36" s="200"/>
    </row>
    <row r="37" spans="1:6" customFormat="1" ht="14.75" x14ac:dyDescent="0.75">
      <c r="A37" s="201" t="s">
        <v>125</v>
      </c>
      <c r="B37" t="s">
        <v>126</v>
      </c>
      <c r="C37" s="199"/>
      <c r="D37" s="199"/>
      <c r="E37" s="200"/>
      <c r="F37" s="200"/>
    </row>
    <row r="38" spans="1:6" customFormat="1" ht="14.75" x14ac:dyDescent="0.75">
      <c r="A38" s="197"/>
      <c r="C38" s="199"/>
      <c r="D38" s="199"/>
      <c r="E38" s="200"/>
      <c r="F38" s="200"/>
    </row>
    <row r="39" spans="1:6" s="74" customFormat="1" x14ac:dyDescent="0.8">
      <c r="A39" s="201"/>
      <c r="B39" s="202" t="s">
        <v>127</v>
      </c>
      <c r="C39" s="177"/>
      <c r="D39" s="177"/>
      <c r="E39" s="203"/>
      <c r="F39" s="203"/>
    </row>
    <row r="40" spans="1:6" s="74" customFormat="1" ht="14.75" x14ac:dyDescent="0.75">
      <c r="A40" s="201" t="s">
        <v>128</v>
      </c>
      <c r="B40" s="198" t="s">
        <v>129</v>
      </c>
      <c r="C40" s="177"/>
      <c r="D40" s="177"/>
      <c r="E40" s="203"/>
      <c r="F40" s="203"/>
    </row>
    <row r="41" spans="1:6" s="74" customFormat="1" ht="14.75" x14ac:dyDescent="0.75">
      <c r="A41" s="201"/>
      <c r="B41" s="198" t="s">
        <v>130</v>
      </c>
      <c r="C41" s="177"/>
      <c r="D41" s="177"/>
      <c r="E41" s="203"/>
      <c r="F41" s="203"/>
    </row>
    <row r="42" spans="1:6" customFormat="1" ht="14.75" x14ac:dyDescent="0.75">
      <c r="A42" s="197"/>
      <c r="B42" s="198"/>
      <c r="C42" s="199"/>
      <c r="D42" s="199"/>
      <c r="E42" s="200"/>
      <c r="F42" s="200"/>
    </row>
    <row r="43" spans="1:6" customFormat="1" ht="14.75" x14ac:dyDescent="0.75">
      <c r="A43" s="197"/>
      <c r="B43" s="198"/>
      <c r="C43" s="199"/>
      <c r="D43" s="199"/>
      <c r="E43" s="200"/>
      <c r="F43" s="200"/>
    </row>
    <row r="44" spans="1:6" customFormat="1" ht="14.75" x14ac:dyDescent="0.75">
      <c r="A44" s="197"/>
      <c r="B44" s="198"/>
      <c r="C44" s="199"/>
      <c r="D44" s="199"/>
      <c r="E44" s="200"/>
      <c r="F44" s="200"/>
    </row>
    <row r="45" spans="1:6" customFormat="1" ht="14.75" x14ac:dyDescent="0.75">
      <c r="A45" s="197"/>
      <c r="B45" s="198"/>
      <c r="C45" s="199"/>
      <c r="D45" s="199"/>
      <c r="E45" s="200"/>
      <c r="F45" s="200"/>
    </row>
    <row r="46" spans="1:6" customFormat="1" ht="14.75" x14ac:dyDescent="0.75">
      <c r="A46" s="197"/>
      <c r="B46" s="198"/>
      <c r="C46" s="199"/>
      <c r="D46" s="199"/>
      <c r="E46" s="200"/>
      <c r="F46" s="200"/>
    </row>
    <row r="47" spans="1:6" customFormat="1" ht="14.75" x14ac:dyDescent="0.75">
      <c r="A47" s="197"/>
      <c r="B47" s="198"/>
      <c r="C47" s="199"/>
      <c r="D47" s="199"/>
      <c r="E47" s="200"/>
      <c r="F47" s="200"/>
    </row>
    <row r="48" spans="1:6" customFormat="1" ht="14.75" x14ac:dyDescent="0.75">
      <c r="A48" s="197"/>
      <c r="B48" s="198"/>
      <c r="C48" s="199"/>
      <c r="D48" s="199"/>
      <c r="E48" s="200"/>
      <c r="F48" s="200"/>
    </row>
    <row r="49" spans="1:6" customFormat="1" ht="14.75" x14ac:dyDescent="0.75">
      <c r="A49" s="197"/>
      <c r="B49" s="198"/>
      <c r="C49" s="199"/>
      <c r="D49" s="199"/>
      <c r="E49" s="200"/>
      <c r="F49" s="200"/>
    </row>
    <row r="50" spans="1:6" customFormat="1" ht="14.75" x14ac:dyDescent="0.75">
      <c r="A50" s="197"/>
      <c r="B50" s="198"/>
      <c r="C50" s="199"/>
      <c r="D50" s="199"/>
      <c r="E50" s="200"/>
      <c r="F50" s="200"/>
    </row>
    <row r="51" spans="1:6" customFormat="1" ht="14.75" x14ac:dyDescent="0.75">
      <c r="A51" s="197"/>
      <c r="B51" s="198"/>
      <c r="C51" s="199"/>
      <c r="D51" s="199"/>
      <c r="E51" s="200"/>
      <c r="F51" s="200"/>
    </row>
    <row r="52" spans="1:6" customFormat="1" ht="14.75" x14ac:dyDescent="0.75">
      <c r="A52" s="197"/>
      <c r="B52" s="198"/>
      <c r="C52" s="199"/>
      <c r="D52" s="199"/>
      <c r="E52" s="200"/>
      <c r="F52" s="200"/>
    </row>
    <row r="53" spans="1:6" customFormat="1" ht="14.75" x14ac:dyDescent="0.75">
      <c r="A53" s="197"/>
      <c r="B53" s="198"/>
      <c r="C53" s="199"/>
      <c r="D53" s="199"/>
      <c r="E53" s="200"/>
      <c r="F53" s="200"/>
    </row>
    <row r="54" spans="1:6" customFormat="1" ht="14.75" x14ac:dyDescent="0.75">
      <c r="A54" s="197"/>
      <c r="B54" s="198"/>
      <c r="C54" s="199"/>
      <c r="D54" s="199"/>
      <c r="E54" s="200"/>
      <c r="F54" s="200"/>
    </row>
    <row r="55" spans="1:6" customFormat="1" ht="14.75" x14ac:dyDescent="0.75">
      <c r="A55" s="197"/>
      <c r="B55" s="198"/>
      <c r="C55" s="199"/>
      <c r="D55" s="199"/>
      <c r="E55" s="200"/>
      <c r="F55" s="200"/>
    </row>
    <row r="56" spans="1:6" customFormat="1" ht="14.75" x14ac:dyDescent="0.75">
      <c r="A56" s="197"/>
      <c r="B56" s="198"/>
      <c r="C56" s="199"/>
      <c r="D56" s="199"/>
      <c r="E56" s="200"/>
      <c r="F56" s="200"/>
    </row>
    <row r="57" spans="1:6" customFormat="1" ht="14.75" x14ac:dyDescent="0.75">
      <c r="A57" s="197"/>
      <c r="B57" s="198"/>
      <c r="C57" s="199"/>
      <c r="D57" s="199"/>
      <c r="E57" s="200"/>
      <c r="F57" s="200"/>
    </row>
    <row r="58" spans="1:6" customFormat="1" ht="14.75" x14ac:dyDescent="0.75">
      <c r="A58" s="197"/>
      <c r="B58" s="198"/>
      <c r="C58" s="199"/>
      <c r="D58" s="199"/>
      <c r="E58" s="200"/>
      <c r="F58" s="200"/>
    </row>
    <row r="59" spans="1:6" customFormat="1" ht="14.75" x14ac:dyDescent="0.75">
      <c r="A59" s="197"/>
      <c r="B59" s="198"/>
      <c r="C59" s="199"/>
      <c r="D59" s="199"/>
      <c r="E59" s="200"/>
      <c r="F59" s="200"/>
    </row>
    <row r="60" spans="1:6" customFormat="1" ht="14.75" x14ac:dyDescent="0.75">
      <c r="A60" s="197"/>
      <c r="B60" s="198"/>
      <c r="C60" s="199"/>
      <c r="D60" s="199"/>
      <c r="E60" s="200"/>
      <c r="F60" s="200"/>
    </row>
    <row r="61" spans="1:6" customFormat="1" ht="14.75" x14ac:dyDescent="0.75">
      <c r="A61" s="197"/>
      <c r="B61" s="198"/>
      <c r="C61" s="199"/>
      <c r="D61" s="199"/>
      <c r="E61" s="200"/>
      <c r="F61" s="200"/>
    </row>
    <row r="62" spans="1:6" customFormat="1" ht="14.75" x14ac:dyDescent="0.75">
      <c r="A62" s="197"/>
      <c r="B62" s="198"/>
      <c r="C62" s="199"/>
      <c r="D62" s="199"/>
      <c r="E62" s="200"/>
      <c r="F62" s="200"/>
    </row>
    <row r="63" spans="1:6" customFormat="1" ht="14.75" x14ac:dyDescent="0.75">
      <c r="A63" s="197"/>
      <c r="B63" s="198"/>
      <c r="C63" s="199"/>
      <c r="D63" s="199"/>
      <c r="E63" s="200"/>
      <c r="F63" s="200"/>
    </row>
    <row r="64" spans="1:6" customFormat="1" ht="14.75" x14ac:dyDescent="0.75">
      <c r="A64" s="197"/>
      <c r="B64" s="198"/>
      <c r="C64" s="199"/>
      <c r="D64" s="199"/>
      <c r="E64" s="200"/>
      <c r="F64" s="200"/>
    </row>
    <row r="65" spans="1:6" customFormat="1" ht="14.75" x14ac:dyDescent="0.75">
      <c r="A65" s="197"/>
      <c r="B65" s="198"/>
      <c r="C65" s="199"/>
      <c r="D65" s="199"/>
      <c r="E65" s="200"/>
      <c r="F65" s="200"/>
    </row>
    <row r="66" spans="1:6" customFormat="1" ht="14.75" x14ac:dyDescent="0.75">
      <c r="A66" s="197"/>
      <c r="B66" s="198"/>
      <c r="C66" s="199"/>
      <c r="D66" s="199"/>
      <c r="E66" s="200"/>
      <c r="F66" s="200"/>
    </row>
    <row r="67" spans="1:6" customFormat="1" ht="14.75" x14ac:dyDescent="0.75">
      <c r="A67" s="197"/>
      <c r="B67" s="198"/>
      <c r="C67" s="199"/>
      <c r="D67" s="199"/>
      <c r="E67" s="200"/>
      <c r="F67" s="200"/>
    </row>
    <row r="68" spans="1:6" customFormat="1" ht="14.75" x14ac:dyDescent="0.75">
      <c r="A68" s="197"/>
      <c r="B68" s="198"/>
      <c r="C68" s="199"/>
      <c r="D68" s="199"/>
      <c r="E68" s="200"/>
      <c r="F68" s="200"/>
    </row>
    <row r="69" spans="1:6" customFormat="1" ht="14.75" x14ac:dyDescent="0.75">
      <c r="A69" s="197"/>
      <c r="B69" s="198"/>
      <c r="C69" s="199"/>
      <c r="D69" s="199"/>
      <c r="E69" s="200"/>
      <c r="F69" s="200"/>
    </row>
    <row r="70" spans="1:6" customFormat="1" ht="14.75" x14ac:dyDescent="0.75">
      <c r="A70" s="197"/>
      <c r="B70" s="198"/>
      <c r="C70" s="199"/>
      <c r="D70" s="199"/>
      <c r="E70" s="200"/>
      <c r="F70" s="200"/>
    </row>
    <row r="71" spans="1:6" customFormat="1" ht="14.75" x14ac:dyDescent="0.75">
      <c r="A71" s="197"/>
      <c r="B71" s="198"/>
      <c r="C71" s="199"/>
      <c r="D71" s="199"/>
      <c r="E71" s="200"/>
      <c r="F71" s="200"/>
    </row>
    <row r="72" spans="1:6" customFormat="1" ht="14.75" x14ac:dyDescent="0.75">
      <c r="A72" s="197"/>
      <c r="B72" s="198"/>
      <c r="C72" s="199"/>
      <c r="D72" s="199"/>
      <c r="E72" s="200"/>
      <c r="F72" s="200"/>
    </row>
    <row r="73" spans="1:6" customFormat="1" ht="14.75" x14ac:dyDescent="0.75">
      <c r="A73" s="197"/>
      <c r="B73" s="198"/>
      <c r="C73" s="199"/>
      <c r="D73" s="199"/>
      <c r="E73" s="200"/>
      <c r="F73" s="200"/>
    </row>
    <row r="74" spans="1:6" customFormat="1" ht="14.75" x14ac:dyDescent="0.75">
      <c r="A74" s="197"/>
      <c r="B74" s="198"/>
      <c r="C74" s="199"/>
      <c r="D74" s="199"/>
      <c r="E74" s="200"/>
      <c r="F74" s="200"/>
    </row>
    <row r="75" spans="1:6" customFormat="1" ht="14.75" x14ac:dyDescent="0.75">
      <c r="A75" s="197"/>
      <c r="B75" s="198"/>
      <c r="C75" s="199"/>
      <c r="D75" s="199"/>
      <c r="E75" s="200"/>
      <c r="F75" s="200"/>
    </row>
    <row r="76" spans="1:6" customFormat="1" ht="14.75" x14ac:dyDescent="0.75">
      <c r="A76" s="197"/>
      <c r="B76" s="198"/>
      <c r="C76" s="199"/>
      <c r="D76" s="199"/>
      <c r="E76" s="200"/>
      <c r="F76" s="200"/>
    </row>
    <row r="77" spans="1:6" s="198" customFormat="1" ht="14.75" x14ac:dyDescent="0.75">
      <c r="C77" s="204"/>
    </row>
    <row r="78" spans="1:6" s="198" customFormat="1" ht="14.75" x14ac:dyDescent="0.75">
      <c r="B78" s="205" t="s">
        <v>131</v>
      </c>
      <c r="C78" s="204"/>
    </row>
    <row r="79" spans="1:6" s="198" customFormat="1" ht="14.75" x14ac:dyDescent="0.75">
      <c r="C79" s="204"/>
    </row>
    <row r="80" spans="1:6" s="198" customFormat="1" ht="14.75" x14ac:dyDescent="0.75">
      <c r="C80" s="204"/>
    </row>
    <row r="81" spans="3:3" s="198" customFormat="1" ht="14.75" x14ac:dyDescent="0.75">
      <c r="C81" s="204"/>
    </row>
    <row r="82" spans="3:3" s="198" customFormat="1" ht="14.75" x14ac:dyDescent="0.75">
      <c r="C82" s="204"/>
    </row>
    <row r="83" spans="3:3" s="198" customFormat="1" ht="14.75" x14ac:dyDescent="0.75">
      <c r="C83" s="204"/>
    </row>
    <row r="84" spans="3:3" s="198" customFormat="1" ht="14.75" x14ac:dyDescent="0.75">
      <c r="C84" s="204"/>
    </row>
    <row r="85" spans="3:3" s="198" customFormat="1" ht="14.75" x14ac:dyDescent="0.75">
      <c r="C85" s="204"/>
    </row>
    <row r="86" spans="3:3" s="198" customFormat="1" ht="14.75" x14ac:dyDescent="0.75">
      <c r="C86" s="204"/>
    </row>
    <row r="87" spans="3:3" s="198" customFormat="1" ht="14.75" x14ac:dyDescent="0.75">
      <c r="C87" s="204"/>
    </row>
    <row r="88" spans="3:3" s="198" customFormat="1" ht="14.75" x14ac:dyDescent="0.75">
      <c r="C88" s="204"/>
    </row>
    <row r="89" spans="3:3" s="198" customFormat="1" ht="14.75" x14ac:dyDescent="0.75">
      <c r="C89" s="204"/>
    </row>
    <row r="90" spans="3:3" s="198" customFormat="1" ht="14.75" x14ac:dyDescent="0.75">
      <c r="C90" s="204"/>
    </row>
    <row r="91" spans="3:3" s="198" customFormat="1" ht="14.75" x14ac:dyDescent="0.75">
      <c r="C91" s="204"/>
    </row>
    <row r="92" spans="3:3" s="198" customFormat="1" ht="14.75" x14ac:dyDescent="0.75">
      <c r="C92" s="204"/>
    </row>
    <row r="93" spans="3:3" s="198" customFormat="1" ht="14.75" x14ac:dyDescent="0.75">
      <c r="C93" s="204"/>
    </row>
    <row r="94" spans="3:3" s="198" customFormat="1" ht="14.75" x14ac:dyDescent="0.75">
      <c r="C94" s="204"/>
    </row>
    <row r="95" spans="3:3" s="198" customFormat="1" ht="14.75" x14ac:dyDescent="0.75">
      <c r="C95" s="204"/>
    </row>
    <row r="96" spans="3:3" s="198" customFormat="1" ht="14.75" x14ac:dyDescent="0.75">
      <c r="C96" s="204"/>
    </row>
    <row r="97" spans="1:6" s="198" customFormat="1" ht="14.75" x14ac:dyDescent="0.75">
      <c r="C97" s="204"/>
    </row>
    <row r="98" spans="1:6" s="198" customFormat="1" ht="14.75" x14ac:dyDescent="0.75">
      <c r="C98" s="204"/>
    </row>
    <row r="99" spans="1:6" s="198" customFormat="1" ht="14.75" x14ac:dyDescent="0.75">
      <c r="C99" s="204"/>
    </row>
    <row r="100" spans="1:6" s="198" customFormat="1" ht="14.75" x14ac:dyDescent="0.75">
      <c r="C100" s="204"/>
    </row>
    <row r="101" spans="1:6" s="198" customFormat="1" ht="14.75" x14ac:dyDescent="0.75">
      <c r="C101" s="204"/>
    </row>
    <row r="102" spans="1:6" s="198" customFormat="1" ht="14.75" x14ac:dyDescent="0.75">
      <c r="C102" s="204"/>
    </row>
    <row r="103" spans="1:6" s="198" customFormat="1" ht="14.75" x14ac:dyDescent="0.75">
      <c r="C103" s="204"/>
    </row>
    <row r="104" spans="1:6" s="198" customFormat="1" ht="14.75" x14ac:dyDescent="0.75">
      <c r="C104" s="204"/>
    </row>
    <row r="105" spans="1:6" s="198" customFormat="1" ht="14.75" x14ac:dyDescent="0.75">
      <c r="C105" s="204"/>
    </row>
    <row r="106" spans="1:6" s="198" customFormat="1" ht="14.75" x14ac:dyDescent="0.75">
      <c r="C106" s="204"/>
    </row>
    <row r="107" spans="1:6" s="198" customFormat="1" ht="14.75" x14ac:dyDescent="0.75">
      <c r="C107" s="204"/>
    </row>
    <row r="108" spans="1:6" s="198" customFormat="1" ht="14.75" x14ac:dyDescent="0.75">
      <c r="C108" s="204"/>
    </row>
    <row r="109" spans="1:6" s="198" customFormat="1" ht="14.75" x14ac:dyDescent="0.75">
      <c r="C109" s="204"/>
    </row>
    <row r="110" spans="1:6" s="74" customFormat="1" ht="21" x14ac:dyDescent="1">
      <c r="A110" s="206">
        <v>2</v>
      </c>
      <c r="B110" s="207" t="s">
        <v>132</v>
      </c>
      <c r="C110" s="177"/>
      <c r="D110" s="177"/>
      <c r="E110" s="203"/>
      <c r="F110" s="203"/>
    </row>
    <row r="111" spans="1:6" s="74" customFormat="1" ht="14.75" x14ac:dyDescent="0.75">
      <c r="A111" s="74" t="s">
        <v>82</v>
      </c>
      <c r="B111" s="205"/>
      <c r="C111" s="177"/>
      <c r="D111" s="177"/>
      <c r="E111" s="203"/>
      <c r="F111" s="203"/>
    </row>
    <row r="112" spans="1:6" customFormat="1" ht="14.75" x14ac:dyDescent="0.75">
      <c r="A112" s="201" t="s">
        <v>133</v>
      </c>
      <c r="B112" t="s">
        <v>134</v>
      </c>
      <c r="C112" s="199"/>
      <c r="D112" s="199"/>
      <c r="E112" s="200"/>
      <c r="F112" s="200"/>
    </row>
    <row r="113" spans="1:8" customFormat="1" ht="15.5" thickBot="1" x14ac:dyDescent="0.9">
      <c r="A113" s="197"/>
      <c r="E113" s="200"/>
      <c r="F113" s="200"/>
    </row>
    <row r="114" spans="1:8" customFormat="1" ht="32" x14ac:dyDescent="0.75">
      <c r="A114" s="208" t="s">
        <v>84</v>
      </c>
      <c r="B114" s="209" t="s">
        <v>45</v>
      </c>
      <c r="C114" s="210" t="s">
        <v>94</v>
      </c>
      <c r="D114" s="210" t="s">
        <v>6</v>
      </c>
      <c r="E114" s="211" t="s">
        <v>135</v>
      </c>
      <c r="F114" s="212" t="s">
        <v>136</v>
      </c>
    </row>
    <row r="115" spans="1:8" s="218" customFormat="1" ht="18.5" x14ac:dyDescent="0.9">
      <c r="A115" s="213" t="s">
        <v>10</v>
      </c>
      <c r="B115" s="214" t="s">
        <v>137</v>
      </c>
      <c r="C115" s="215"/>
      <c r="D115" s="215"/>
      <c r="E115" s="216"/>
      <c r="F115" s="217"/>
    </row>
    <row r="116" spans="1:8" customFormat="1" ht="14.75" x14ac:dyDescent="0.75">
      <c r="A116" s="178">
        <v>1</v>
      </c>
      <c r="B116" s="219" t="s">
        <v>138</v>
      </c>
      <c r="C116" s="220"/>
      <c r="D116" s="220"/>
      <c r="E116" s="221"/>
      <c r="F116" s="182"/>
    </row>
    <row r="117" spans="1:8" customFormat="1" ht="14.75" x14ac:dyDescent="0.75">
      <c r="A117" s="183">
        <v>1.1000000000000001</v>
      </c>
      <c r="B117" s="184" t="s">
        <v>139</v>
      </c>
      <c r="C117" s="190" t="s">
        <v>99</v>
      </c>
      <c r="D117" s="180">
        <v>1</v>
      </c>
      <c r="E117" s="222"/>
      <c r="F117" s="187"/>
    </row>
    <row r="118" spans="1:8" customFormat="1" ht="14.75" x14ac:dyDescent="0.75">
      <c r="A118" s="183">
        <v>1.2</v>
      </c>
      <c r="B118" s="191" t="s">
        <v>140</v>
      </c>
      <c r="C118" s="180" t="s">
        <v>107</v>
      </c>
      <c r="D118" s="180">
        <v>3.24</v>
      </c>
      <c r="E118" s="222"/>
      <c r="F118" s="187"/>
    </row>
    <row r="119" spans="1:8" customFormat="1" ht="14.75" x14ac:dyDescent="0.75">
      <c r="A119" s="183">
        <v>1.3</v>
      </c>
      <c r="B119" s="191" t="s">
        <v>141</v>
      </c>
      <c r="C119" s="180" t="s">
        <v>101</v>
      </c>
      <c r="D119" s="188">
        <v>0.49</v>
      </c>
      <c r="E119" s="222"/>
      <c r="F119" s="187"/>
    </row>
    <row r="120" spans="1:8" customFormat="1" ht="14.75" x14ac:dyDescent="0.75">
      <c r="A120" s="183">
        <v>1.4</v>
      </c>
      <c r="B120" s="184" t="s">
        <v>142</v>
      </c>
      <c r="C120" s="180" t="s">
        <v>101</v>
      </c>
      <c r="D120" s="180">
        <f>2*2*0.5</f>
        <v>2</v>
      </c>
      <c r="E120" s="222"/>
      <c r="F120" s="187"/>
      <c r="H120" s="200"/>
    </row>
    <row r="121" spans="1:8" customFormat="1" ht="29.5" x14ac:dyDescent="0.75">
      <c r="A121" s="223">
        <v>1.5</v>
      </c>
      <c r="B121" s="224" t="s">
        <v>143</v>
      </c>
      <c r="C121" s="225" t="s">
        <v>144</v>
      </c>
      <c r="D121" s="225">
        <v>2</v>
      </c>
      <c r="E121" s="222"/>
      <c r="F121" s="187"/>
    </row>
    <row r="122" spans="1:8" customFormat="1" ht="14.75" x14ac:dyDescent="0.75">
      <c r="A122" s="178">
        <v>2</v>
      </c>
      <c r="B122" s="179" t="s">
        <v>145</v>
      </c>
      <c r="C122" s="180"/>
      <c r="D122" s="180"/>
      <c r="E122" s="222"/>
      <c r="F122" s="187"/>
    </row>
    <row r="123" spans="1:8" customFormat="1" ht="14.75" x14ac:dyDescent="0.75">
      <c r="A123" s="183">
        <v>2.1</v>
      </c>
      <c r="B123" s="226" t="s">
        <v>146</v>
      </c>
      <c r="C123" s="180"/>
      <c r="D123" s="180"/>
      <c r="E123" s="222"/>
      <c r="F123" s="187"/>
    </row>
    <row r="124" spans="1:8" customFormat="1" ht="29.5" x14ac:dyDescent="0.75">
      <c r="A124" s="183">
        <v>2.2000000000000002</v>
      </c>
      <c r="B124" s="226" t="s">
        <v>147</v>
      </c>
      <c r="C124" s="180" t="s">
        <v>101</v>
      </c>
      <c r="D124" s="180">
        <f>2*2*0.15</f>
        <v>0.6</v>
      </c>
      <c r="E124" s="222"/>
      <c r="F124" s="187"/>
    </row>
    <row r="125" spans="1:8" customFormat="1" ht="14.75" x14ac:dyDescent="0.75">
      <c r="A125" s="183">
        <v>2.2999999999999998</v>
      </c>
      <c r="B125" s="226" t="s">
        <v>148</v>
      </c>
      <c r="C125" s="190" t="s">
        <v>114</v>
      </c>
      <c r="D125" s="180">
        <f>((2/0.2)+1)*2*2*0.395</f>
        <v>17.380000000000003</v>
      </c>
      <c r="E125" s="222"/>
      <c r="F125" s="187"/>
    </row>
    <row r="126" spans="1:8" customFormat="1" ht="29.5" x14ac:dyDescent="0.75">
      <c r="A126" s="183">
        <v>2.4</v>
      </c>
      <c r="B126" s="184" t="s">
        <v>149</v>
      </c>
      <c r="C126" s="190" t="s">
        <v>99</v>
      </c>
      <c r="D126" s="180">
        <v>1</v>
      </c>
      <c r="E126" s="222"/>
      <c r="F126" s="187"/>
    </row>
    <row r="127" spans="1:8" customFormat="1" ht="14.75" x14ac:dyDescent="0.75">
      <c r="A127" s="183">
        <v>2.5</v>
      </c>
      <c r="B127" s="184" t="s">
        <v>150</v>
      </c>
      <c r="C127" s="190" t="s">
        <v>99</v>
      </c>
      <c r="D127" s="180">
        <v>1</v>
      </c>
      <c r="E127" s="222"/>
      <c r="F127" s="187"/>
    </row>
    <row r="128" spans="1:8" customFormat="1" ht="16.75" x14ac:dyDescent="0.75">
      <c r="A128" s="223">
        <v>2.6</v>
      </c>
      <c r="B128" s="224" t="s">
        <v>151</v>
      </c>
      <c r="C128" s="225" t="s">
        <v>152</v>
      </c>
      <c r="D128" s="225">
        <v>6</v>
      </c>
      <c r="E128" s="222"/>
      <c r="F128" s="187"/>
    </row>
    <row r="129" spans="1:6" customFormat="1" ht="14.75" x14ac:dyDescent="0.75">
      <c r="A129" s="178">
        <v>3</v>
      </c>
      <c r="B129" s="179" t="s">
        <v>153</v>
      </c>
      <c r="C129" s="180"/>
      <c r="D129" s="180"/>
      <c r="E129" s="222"/>
      <c r="F129" s="187"/>
    </row>
    <row r="130" spans="1:6" customFormat="1" ht="44.25" x14ac:dyDescent="0.75">
      <c r="A130" s="223">
        <v>3.1</v>
      </c>
      <c r="B130" s="224" t="s">
        <v>154</v>
      </c>
      <c r="C130" s="225" t="s">
        <v>119</v>
      </c>
      <c r="D130" s="225">
        <v>1</v>
      </c>
      <c r="E130" s="222"/>
      <c r="F130" s="187"/>
    </row>
    <row r="131" spans="1:6" customFormat="1" ht="44.25" x14ac:dyDescent="0.75">
      <c r="A131" s="223">
        <v>3.2</v>
      </c>
      <c r="B131" s="224" t="s">
        <v>155</v>
      </c>
      <c r="C131" s="225" t="s">
        <v>119</v>
      </c>
      <c r="D131" s="225">
        <v>1</v>
      </c>
      <c r="E131" s="222"/>
      <c r="F131" s="187"/>
    </row>
    <row r="132" spans="1:6" customFormat="1" ht="44.25" x14ac:dyDescent="0.75">
      <c r="A132" s="223">
        <v>3.3</v>
      </c>
      <c r="B132" s="224" t="s">
        <v>156</v>
      </c>
      <c r="C132" s="225" t="s">
        <v>119</v>
      </c>
      <c r="D132" s="225">
        <v>1</v>
      </c>
      <c r="E132" s="222"/>
      <c r="F132" s="187"/>
    </row>
    <row r="133" spans="1:6" customFormat="1" ht="44.25" x14ac:dyDescent="0.75">
      <c r="A133" s="183">
        <v>3.4</v>
      </c>
      <c r="B133" s="184" t="s">
        <v>157</v>
      </c>
      <c r="C133" s="190" t="s">
        <v>119</v>
      </c>
      <c r="D133" s="180">
        <v>1</v>
      </c>
      <c r="E133" s="222"/>
      <c r="F133" s="187"/>
    </row>
    <row r="134" spans="1:6" customFormat="1" ht="29.5" x14ac:dyDescent="0.75">
      <c r="A134" s="223">
        <v>3.5</v>
      </c>
      <c r="B134" s="224" t="s">
        <v>158</v>
      </c>
      <c r="C134" s="225" t="s">
        <v>119</v>
      </c>
      <c r="D134" s="225">
        <v>1</v>
      </c>
      <c r="E134" s="222"/>
      <c r="F134" s="187"/>
    </row>
    <row r="135" spans="1:6" customFormat="1" ht="29.5" x14ac:dyDescent="0.75">
      <c r="A135" s="183">
        <v>3.6</v>
      </c>
      <c r="B135" s="184" t="s">
        <v>159</v>
      </c>
      <c r="C135" s="190" t="s">
        <v>119</v>
      </c>
      <c r="D135" s="180">
        <v>1</v>
      </c>
      <c r="E135" s="222"/>
      <c r="F135" s="187"/>
    </row>
    <row r="136" spans="1:6" customFormat="1" ht="42" customHeight="1" x14ac:dyDescent="0.75">
      <c r="A136" s="183">
        <v>3.7</v>
      </c>
      <c r="B136" s="184" t="s">
        <v>160</v>
      </c>
      <c r="C136" s="190" t="s">
        <v>99</v>
      </c>
      <c r="D136" s="180">
        <v>1</v>
      </c>
      <c r="E136" s="222"/>
      <c r="F136" s="187"/>
    </row>
    <row r="137" spans="1:6" customFormat="1" ht="15.5" thickBot="1" x14ac:dyDescent="0.9">
      <c r="A137" s="192"/>
      <c r="B137" s="227" t="s">
        <v>161</v>
      </c>
      <c r="C137" s="228"/>
      <c r="D137" s="228"/>
      <c r="E137" s="229"/>
      <c r="F137" s="196"/>
    </row>
    <row r="138" spans="1:6" s="205" customFormat="1" ht="14.75" x14ac:dyDescent="0.75">
      <c r="A138" s="230" t="s">
        <v>19</v>
      </c>
      <c r="B138" s="179" t="s">
        <v>162</v>
      </c>
      <c r="C138" s="231"/>
      <c r="D138" s="179"/>
      <c r="E138" s="179"/>
      <c r="F138" s="232"/>
    </row>
    <row r="139" spans="1:6" s="198" customFormat="1" ht="14.75" x14ac:dyDescent="0.75">
      <c r="A139" s="233">
        <v>1</v>
      </c>
      <c r="B139" s="179" t="s">
        <v>97</v>
      </c>
      <c r="C139" s="234"/>
      <c r="D139" s="191"/>
      <c r="E139" s="191"/>
      <c r="F139" s="235"/>
    </row>
    <row r="140" spans="1:6" s="198" customFormat="1" ht="14.75" x14ac:dyDescent="0.75">
      <c r="A140" s="236">
        <v>1.1000000000000001</v>
      </c>
      <c r="B140" s="184" t="s">
        <v>98</v>
      </c>
      <c r="C140" s="185" t="s">
        <v>99</v>
      </c>
      <c r="D140" s="234">
        <v>1</v>
      </c>
      <c r="E140" s="186"/>
      <c r="F140" s="237"/>
    </row>
    <row r="141" spans="1:6" s="198" customFormat="1" ht="14.75" x14ac:dyDescent="0.75">
      <c r="A141" s="236">
        <v>1.2</v>
      </c>
      <c r="B141" s="184" t="s">
        <v>163</v>
      </c>
      <c r="C141" s="234" t="s">
        <v>101</v>
      </c>
      <c r="D141" s="234">
        <f>1.5*1.5*2.9</f>
        <v>6.5249999999999995</v>
      </c>
      <c r="E141" s="186"/>
      <c r="F141" s="237"/>
    </row>
    <row r="142" spans="1:6" s="198" customFormat="1" ht="14.75" x14ac:dyDescent="0.75">
      <c r="A142" s="236">
        <v>1.3</v>
      </c>
      <c r="B142" s="191" t="s">
        <v>141</v>
      </c>
      <c r="C142" s="234" t="s">
        <v>101</v>
      </c>
      <c r="D142" s="234">
        <v>5.21</v>
      </c>
      <c r="E142" s="186"/>
      <c r="F142" s="237"/>
    </row>
    <row r="143" spans="1:6" s="198" customFormat="1" ht="14.75" x14ac:dyDescent="0.75">
      <c r="A143" s="236">
        <v>1.4</v>
      </c>
      <c r="B143" s="191" t="s">
        <v>164</v>
      </c>
      <c r="C143" s="234" t="s">
        <v>101</v>
      </c>
      <c r="D143" s="234">
        <v>0.34</v>
      </c>
      <c r="E143" s="238"/>
      <c r="F143" s="237"/>
    </row>
    <row r="144" spans="1:6" s="198" customFormat="1" ht="16.75" x14ac:dyDescent="0.75">
      <c r="A144" s="236">
        <v>1.5</v>
      </c>
      <c r="B144" s="224" t="s">
        <v>165</v>
      </c>
      <c r="C144" s="239" t="s">
        <v>152</v>
      </c>
      <c r="D144" s="239">
        <v>0.34</v>
      </c>
      <c r="E144" s="238"/>
      <c r="F144" s="237"/>
    </row>
    <row r="145" spans="1:6" s="198" customFormat="1" ht="14.75" x14ac:dyDescent="0.75">
      <c r="A145" s="230">
        <v>2</v>
      </c>
      <c r="B145" s="179" t="s">
        <v>105</v>
      </c>
      <c r="C145" s="234"/>
      <c r="D145" s="191"/>
      <c r="E145" s="238"/>
      <c r="F145" s="237"/>
    </row>
    <row r="146" spans="1:6" customFormat="1" ht="44.25" x14ac:dyDescent="0.75">
      <c r="A146" s="183">
        <v>2.1</v>
      </c>
      <c r="B146" s="184" t="s">
        <v>106</v>
      </c>
      <c r="C146" s="180" t="s">
        <v>107</v>
      </c>
      <c r="D146" s="180">
        <v>27</v>
      </c>
      <c r="E146" s="186"/>
      <c r="F146" s="237"/>
    </row>
    <row r="147" spans="1:6" s="198" customFormat="1" ht="14.75" x14ac:dyDescent="0.75">
      <c r="A147" s="236">
        <v>2.2000000000000002</v>
      </c>
      <c r="B147" s="184" t="s">
        <v>166</v>
      </c>
      <c r="C147" s="234" t="s">
        <v>101</v>
      </c>
      <c r="D147" s="234">
        <v>0.17</v>
      </c>
      <c r="E147" s="238"/>
      <c r="F147" s="237"/>
    </row>
    <row r="148" spans="1:6" customFormat="1" ht="14.75" x14ac:dyDescent="0.75">
      <c r="A148" s="183">
        <v>2.2999999999999998</v>
      </c>
      <c r="B148" s="184" t="s">
        <v>108</v>
      </c>
      <c r="C148" s="180"/>
      <c r="D148" s="180"/>
      <c r="E148" s="186"/>
      <c r="F148" s="237"/>
    </row>
    <row r="149" spans="1:6" customFormat="1" ht="14.75" x14ac:dyDescent="0.75">
      <c r="A149" s="189" t="s">
        <v>109</v>
      </c>
      <c r="B149" s="184" t="s">
        <v>110</v>
      </c>
      <c r="C149" s="180" t="s">
        <v>101</v>
      </c>
      <c r="D149" s="180">
        <v>0.14000000000000001</v>
      </c>
      <c r="E149" s="186"/>
      <c r="F149" s="237"/>
    </row>
    <row r="150" spans="1:6" customFormat="1" ht="14.75" x14ac:dyDescent="0.75">
      <c r="A150" s="189" t="s">
        <v>111</v>
      </c>
      <c r="B150" s="184" t="s">
        <v>167</v>
      </c>
      <c r="C150" s="180" t="s">
        <v>101</v>
      </c>
      <c r="D150" s="188">
        <f>(1.5*1.5*0.125)-(0.5*0.65*0.15)</f>
        <v>0.23249999999999998</v>
      </c>
      <c r="E150" s="186"/>
      <c r="F150" s="237"/>
    </row>
    <row r="151" spans="1:6" customFormat="1" ht="14.75" x14ac:dyDescent="0.75">
      <c r="A151" s="189">
        <v>2.4</v>
      </c>
      <c r="B151" s="184" t="s">
        <v>113</v>
      </c>
      <c r="C151" s="190" t="s">
        <v>114</v>
      </c>
      <c r="D151" s="180">
        <v>54</v>
      </c>
      <c r="E151" s="186"/>
      <c r="F151" s="237"/>
    </row>
    <row r="152" spans="1:6" customFormat="1" ht="14.75" x14ac:dyDescent="0.75">
      <c r="A152" s="189">
        <v>2.5</v>
      </c>
      <c r="B152" s="184" t="s">
        <v>115</v>
      </c>
      <c r="C152" s="190" t="s">
        <v>114</v>
      </c>
      <c r="D152" s="180">
        <v>22</v>
      </c>
      <c r="E152" s="186"/>
      <c r="F152" s="237"/>
    </row>
    <row r="153" spans="1:6" customFormat="1" ht="44.25" x14ac:dyDescent="0.75">
      <c r="A153" s="189">
        <v>2.6</v>
      </c>
      <c r="B153" s="184" t="s">
        <v>116</v>
      </c>
      <c r="C153" s="180" t="s">
        <v>101</v>
      </c>
      <c r="D153" s="180">
        <f>0.29</f>
        <v>0.28999999999999998</v>
      </c>
      <c r="E153" s="186"/>
      <c r="F153" s="237"/>
    </row>
    <row r="154" spans="1:6" customFormat="1" ht="14.75" x14ac:dyDescent="0.75">
      <c r="A154" s="189">
        <v>2.7</v>
      </c>
      <c r="B154" s="191" t="s">
        <v>117</v>
      </c>
      <c r="C154" s="190" t="s">
        <v>114</v>
      </c>
      <c r="D154" s="180">
        <v>32</v>
      </c>
      <c r="E154" s="186"/>
      <c r="F154" s="237"/>
    </row>
    <row r="155" spans="1:6" customFormat="1" ht="29.5" x14ac:dyDescent="0.75">
      <c r="A155" s="189">
        <v>2.8</v>
      </c>
      <c r="B155" s="184" t="s">
        <v>118</v>
      </c>
      <c r="C155" s="180" t="s">
        <v>119</v>
      </c>
      <c r="D155" s="180">
        <v>1</v>
      </c>
      <c r="E155" s="186"/>
      <c r="F155" s="237"/>
    </row>
    <row r="156" spans="1:6" customFormat="1" ht="29.5" x14ac:dyDescent="0.75">
      <c r="A156" s="189">
        <v>2.9</v>
      </c>
      <c r="B156" s="184" t="s">
        <v>168</v>
      </c>
      <c r="C156" s="180" t="s">
        <v>123</v>
      </c>
      <c r="D156" s="180">
        <v>0.23</v>
      </c>
      <c r="E156" s="186"/>
      <c r="F156" s="237"/>
    </row>
    <row r="157" spans="1:6" s="205" customFormat="1" ht="15.5" thickBot="1" x14ac:dyDescent="0.9">
      <c r="A157" s="240"/>
      <c r="B157" s="227" t="s">
        <v>169</v>
      </c>
      <c r="C157" s="241"/>
      <c r="D157" s="228"/>
      <c r="E157" s="241"/>
      <c r="F157" s="242"/>
    </row>
    <row r="158" spans="1:6" s="205" customFormat="1" ht="15.5" thickBot="1" x14ac:dyDescent="0.9">
      <c r="A158" s="240"/>
      <c r="B158" s="227" t="s">
        <v>170</v>
      </c>
      <c r="C158" s="241"/>
      <c r="D158" s="228"/>
      <c r="E158" s="241"/>
      <c r="F158" s="242"/>
    </row>
    <row r="159" spans="1:6" customFormat="1" ht="14.75" x14ac:dyDescent="0.75">
      <c r="A159" s="197"/>
      <c r="E159" s="200"/>
      <c r="F159" s="200"/>
    </row>
    <row r="160" spans="1:6" s="206" customFormat="1" ht="18.5" x14ac:dyDescent="0.9">
      <c r="A160" s="243"/>
      <c r="B160" s="206" t="s">
        <v>171</v>
      </c>
      <c r="E160" s="244"/>
      <c r="F160" s="244"/>
    </row>
    <row r="161" spans="1:9" customFormat="1" ht="14.75" x14ac:dyDescent="0.75">
      <c r="A161" s="197"/>
      <c r="E161" s="200"/>
      <c r="F161" s="200"/>
    </row>
    <row r="162" spans="1:9" customFormat="1" ht="14.75" x14ac:dyDescent="0.75">
      <c r="A162" s="197"/>
      <c r="E162" s="200"/>
      <c r="F162" s="200"/>
    </row>
    <row r="163" spans="1:9" customFormat="1" ht="14.75" x14ac:dyDescent="0.75">
      <c r="A163" s="197"/>
      <c r="E163" s="200"/>
      <c r="F163" s="200"/>
    </row>
    <row r="164" spans="1:9" customFormat="1" ht="14.75" x14ac:dyDescent="0.75">
      <c r="A164" s="197"/>
      <c r="E164" s="200"/>
      <c r="F164" s="200"/>
    </row>
    <row r="165" spans="1:9" customFormat="1" ht="14.75" x14ac:dyDescent="0.75">
      <c r="A165" s="197"/>
      <c r="E165" s="200"/>
      <c r="F165" s="200"/>
    </row>
    <row r="166" spans="1:9" customFormat="1" ht="14.75" x14ac:dyDescent="0.75">
      <c r="A166" s="197"/>
      <c r="E166" s="200"/>
      <c r="F166" s="200"/>
    </row>
    <row r="167" spans="1:9" customFormat="1" ht="14.75" x14ac:dyDescent="0.75">
      <c r="A167" s="197"/>
      <c r="E167" s="200"/>
      <c r="F167" s="200"/>
    </row>
    <row r="168" spans="1:9" customFormat="1" ht="14.75" x14ac:dyDescent="0.75">
      <c r="A168" s="197"/>
      <c r="E168" s="200"/>
      <c r="F168" s="200"/>
    </row>
    <row r="169" spans="1:9" customFormat="1" ht="14.75" x14ac:dyDescent="0.75">
      <c r="A169" s="197"/>
      <c r="E169" s="200"/>
      <c r="F169" s="200"/>
    </row>
    <row r="170" spans="1:9" customFormat="1" ht="14.75" x14ac:dyDescent="0.75">
      <c r="A170" s="197"/>
      <c r="E170" s="200"/>
      <c r="F170" s="200"/>
      <c r="I170" s="200" t="e">
        <f>F158-#REF!</f>
        <v>#REF!</v>
      </c>
    </row>
    <row r="171" spans="1:9" customFormat="1" ht="14.75" x14ac:dyDescent="0.75">
      <c r="A171" s="197"/>
      <c r="E171" s="200"/>
      <c r="F171" s="200"/>
    </row>
    <row r="172" spans="1:9" customFormat="1" ht="14.75" x14ac:dyDescent="0.75">
      <c r="A172" s="197"/>
      <c r="E172" s="200"/>
      <c r="F172" s="200"/>
    </row>
    <row r="173" spans="1:9" customFormat="1" ht="14.75" x14ac:dyDescent="0.75">
      <c r="A173" s="197"/>
      <c r="E173" s="200"/>
      <c r="F173" s="200"/>
    </row>
    <row r="174" spans="1:9" customFormat="1" ht="14.75" x14ac:dyDescent="0.75">
      <c r="A174" s="197"/>
      <c r="E174" s="200"/>
      <c r="F174" s="200"/>
    </row>
    <row r="175" spans="1:9" customFormat="1" ht="14.75" x14ac:dyDescent="0.75">
      <c r="A175" s="197"/>
      <c r="E175" s="200"/>
      <c r="F175" s="200"/>
    </row>
    <row r="176" spans="1:9" customFormat="1" ht="14.75" x14ac:dyDescent="0.75">
      <c r="A176" s="197"/>
      <c r="E176" s="200"/>
      <c r="F176" s="200"/>
    </row>
    <row r="177" spans="1:6" customFormat="1" ht="14.75" x14ac:dyDescent="0.75">
      <c r="A177" s="197"/>
      <c r="E177" s="200"/>
      <c r="F177" s="200"/>
    </row>
    <row r="178" spans="1:6" customFormat="1" ht="14.75" x14ac:dyDescent="0.75">
      <c r="A178" s="197"/>
      <c r="E178" s="200"/>
      <c r="F178" s="200"/>
    </row>
    <row r="179" spans="1:6" customFormat="1" ht="14.75" x14ac:dyDescent="0.75">
      <c r="A179" s="197"/>
      <c r="E179" s="200"/>
      <c r="F179" s="200"/>
    </row>
    <row r="180" spans="1:6" customFormat="1" ht="14.75" x14ac:dyDescent="0.75">
      <c r="A180" s="197"/>
      <c r="E180" s="200"/>
      <c r="F180" s="200"/>
    </row>
    <row r="181" spans="1:6" customFormat="1" ht="14.75" x14ac:dyDescent="0.75">
      <c r="A181" s="197"/>
      <c r="E181" s="200"/>
      <c r="F181" s="200"/>
    </row>
    <row r="182" spans="1:6" customFormat="1" ht="14.75" x14ac:dyDescent="0.75">
      <c r="A182" s="197"/>
      <c r="E182" s="200"/>
      <c r="F182" s="200"/>
    </row>
    <row r="183" spans="1:6" customFormat="1" ht="14.75" x14ac:dyDescent="0.75">
      <c r="A183" s="197"/>
      <c r="E183" s="200"/>
      <c r="F183" s="200"/>
    </row>
    <row r="184" spans="1:6" customFormat="1" ht="14.75" x14ac:dyDescent="0.75">
      <c r="A184" s="197"/>
      <c r="E184" s="200"/>
      <c r="F184" s="200"/>
    </row>
    <row r="185" spans="1:6" customFormat="1" ht="14.75" x14ac:dyDescent="0.75">
      <c r="A185" s="197"/>
      <c r="E185" s="200"/>
      <c r="F185" s="200"/>
    </row>
    <row r="186" spans="1:6" customFormat="1" ht="14.75" x14ac:dyDescent="0.75">
      <c r="A186" s="197"/>
      <c r="E186" s="200"/>
      <c r="F186" s="200"/>
    </row>
    <row r="187" spans="1:6" customFormat="1" ht="14.75" x14ac:dyDescent="0.75">
      <c r="A187" s="197"/>
      <c r="E187" s="200"/>
      <c r="F187" s="200"/>
    </row>
    <row r="188" spans="1:6" customFormat="1" ht="14.75" x14ac:dyDescent="0.75">
      <c r="A188" s="197"/>
      <c r="E188" s="200"/>
      <c r="F188" s="200"/>
    </row>
    <row r="189" spans="1:6" customFormat="1" ht="14.75" x14ac:dyDescent="0.75">
      <c r="A189" s="197"/>
      <c r="E189" s="200"/>
      <c r="F189" s="200"/>
    </row>
    <row r="190" spans="1:6" customFormat="1" ht="14.75" x14ac:dyDescent="0.75">
      <c r="A190" s="197"/>
      <c r="E190" s="200"/>
      <c r="F190" s="200"/>
    </row>
    <row r="191" spans="1:6" customFormat="1" ht="14.75" x14ac:dyDescent="0.75">
      <c r="A191" s="197"/>
      <c r="E191" s="200"/>
      <c r="F191" s="200"/>
    </row>
    <row r="192" spans="1:6" s="198" customFormat="1" ht="18.5" x14ac:dyDescent="0.9">
      <c r="B192" s="245" t="s">
        <v>172</v>
      </c>
      <c r="C192" s="204"/>
    </row>
    <row r="193" spans="1:6" customFormat="1" ht="14.75" x14ac:dyDescent="0.75">
      <c r="A193" s="197"/>
      <c r="E193" s="200"/>
      <c r="F193" s="200"/>
    </row>
    <row r="194" spans="1:6" customFormat="1" ht="14.75" x14ac:dyDescent="0.75">
      <c r="A194" s="197"/>
      <c r="E194" s="200"/>
      <c r="F194" s="200"/>
    </row>
    <row r="195" spans="1:6" customFormat="1" ht="14.75" x14ac:dyDescent="0.75">
      <c r="A195" s="197"/>
      <c r="E195" s="200"/>
      <c r="F195" s="200"/>
    </row>
    <row r="196" spans="1:6" customFormat="1" ht="14.75" x14ac:dyDescent="0.75">
      <c r="A196" s="197"/>
      <c r="E196" s="200"/>
      <c r="F196" s="200"/>
    </row>
    <row r="197" spans="1:6" customFormat="1" ht="14.75" x14ac:dyDescent="0.75">
      <c r="A197" s="197"/>
      <c r="E197" s="200"/>
      <c r="F197" s="200"/>
    </row>
    <row r="198" spans="1:6" customFormat="1" ht="14.75" x14ac:dyDescent="0.75">
      <c r="A198" s="197"/>
      <c r="E198" s="200"/>
      <c r="F198" s="200"/>
    </row>
    <row r="199" spans="1:6" customFormat="1" ht="14.75" x14ac:dyDescent="0.75">
      <c r="A199" s="197"/>
      <c r="E199" s="200"/>
      <c r="F199" s="200"/>
    </row>
    <row r="200" spans="1:6" customFormat="1" ht="14.75" x14ac:dyDescent="0.75">
      <c r="A200" s="197"/>
      <c r="E200" s="200"/>
      <c r="F200" s="200"/>
    </row>
    <row r="201" spans="1:6" customFormat="1" ht="14.75" x14ac:dyDescent="0.75">
      <c r="A201" s="197"/>
      <c r="E201" s="200"/>
      <c r="F201" s="200"/>
    </row>
    <row r="202" spans="1:6" customFormat="1" ht="14.75" x14ac:dyDescent="0.75">
      <c r="A202" s="197"/>
      <c r="E202" s="200"/>
      <c r="F202" s="200"/>
    </row>
    <row r="203" spans="1:6" customFormat="1" ht="14.75" x14ac:dyDescent="0.75">
      <c r="A203" s="197"/>
      <c r="E203" s="200"/>
      <c r="F203" s="200"/>
    </row>
    <row r="204" spans="1:6" customFormat="1" ht="14.75" x14ac:dyDescent="0.75">
      <c r="A204" s="197"/>
      <c r="E204" s="200"/>
      <c r="F204" s="200"/>
    </row>
    <row r="205" spans="1:6" customFormat="1" ht="14.75" x14ac:dyDescent="0.75">
      <c r="A205" s="197"/>
      <c r="E205" s="200"/>
      <c r="F205" s="200"/>
    </row>
    <row r="206" spans="1:6" customFormat="1" ht="14.75" x14ac:dyDescent="0.75">
      <c r="A206" s="197"/>
      <c r="E206" s="200"/>
      <c r="F206" s="200"/>
    </row>
    <row r="207" spans="1:6" customFormat="1" ht="14.75" x14ac:dyDescent="0.75">
      <c r="A207" s="197"/>
      <c r="E207" s="200"/>
      <c r="F207" s="200"/>
    </row>
    <row r="208" spans="1:6" customFormat="1" ht="14.75" x14ac:dyDescent="0.75">
      <c r="A208" s="197"/>
      <c r="E208" s="200"/>
      <c r="F208" s="200"/>
    </row>
    <row r="209" spans="1:6" customFormat="1" ht="14.75" x14ac:dyDescent="0.75">
      <c r="A209" s="197"/>
      <c r="E209" s="200"/>
      <c r="F209" s="200"/>
    </row>
    <row r="210" spans="1:6" customFormat="1" ht="14.75" x14ac:dyDescent="0.75">
      <c r="A210" s="197"/>
      <c r="E210" s="200"/>
      <c r="F210" s="200"/>
    </row>
    <row r="211" spans="1:6" customFormat="1" ht="14.75" x14ac:dyDescent="0.75">
      <c r="A211" s="197"/>
      <c r="E211" s="200"/>
      <c r="F211" s="200"/>
    </row>
    <row r="212" spans="1:6" customFormat="1" ht="14.75" x14ac:dyDescent="0.75">
      <c r="A212" s="197"/>
      <c r="E212" s="200"/>
      <c r="F212" s="200"/>
    </row>
    <row r="213" spans="1:6" customFormat="1" ht="14.75" x14ac:dyDescent="0.75">
      <c r="A213" s="197"/>
      <c r="E213" s="200"/>
      <c r="F213" s="200"/>
    </row>
    <row r="214" spans="1:6" customFormat="1" ht="14.75" x14ac:dyDescent="0.75">
      <c r="A214" s="197"/>
      <c r="E214" s="200"/>
      <c r="F214" s="200"/>
    </row>
    <row r="215" spans="1:6" customFormat="1" ht="14.75" x14ac:dyDescent="0.75">
      <c r="A215" s="197"/>
      <c r="E215" s="200"/>
      <c r="F215" s="200"/>
    </row>
    <row r="216" spans="1:6" customFormat="1" ht="14.75" x14ac:dyDescent="0.75">
      <c r="A216" s="197"/>
      <c r="E216" s="200"/>
      <c r="F216" s="200"/>
    </row>
    <row r="217" spans="1:6" customFormat="1" ht="14.75" x14ac:dyDescent="0.75">
      <c r="A217" s="197"/>
      <c r="E217" s="200"/>
      <c r="F217" s="200"/>
    </row>
    <row r="218" spans="1:6" customFormat="1" ht="14.75" x14ac:dyDescent="0.75">
      <c r="A218" s="197"/>
      <c r="E218" s="200"/>
      <c r="F218" s="200"/>
    </row>
    <row r="219" spans="1:6" customFormat="1" ht="14.75" x14ac:dyDescent="0.75">
      <c r="A219" s="197"/>
      <c r="E219" s="200"/>
      <c r="F219" s="200"/>
    </row>
    <row r="220" spans="1:6" customFormat="1" ht="14.75" x14ac:dyDescent="0.75">
      <c r="A220" s="197"/>
      <c r="E220" s="200"/>
      <c r="F220" s="200"/>
    </row>
    <row r="221" spans="1:6" customFormat="1" ht="14.75" x14ac:dyDescent="0.75">
      <c r="A221" s="197"/>
      <c r="E221" s="200"/>
      <c r="F221" s="200"/>
    </row>
    <row r="222" spans="1:6" customFormat="1" ht="14.75" x14ac:dyDescent="0.75">
      <c r="A222" s="197"/>
      <c r="E222" s="200"/>
      <c r="F222" s="200"/>
    </row>
    <row r="223" spans="1:6" customFormat="1" ht="14.75" x14ac:dyDescent="0.75">
      <c r="A223" s="197"/>
      <c r="E223" s="200"/>
      <c r="F223" s="200"/>
    </row>
    <row r="224" spans="1:6" s="198" customFormat="1" ht="18.5" x14ac:dyDescent="0.9">
      <c r="B224" s="245" t="s">
        <v>131</v>
      </c>
      <c r="C224" s="204"/>
    </row>
    <row r="225" spans="3:3" s="198" customFormat="1" ht="14.75" x14ac:dyDescent="0.75">
      <c r="C225" s="204"/>
    </row>
    <row r="226" spans="3:3" s="198" customFormat="1" ht="14.75" x14ac:dyDescent="0.75">
      <c r="C226" s="204"/>
    </row>
    <row r="227" spans="3:3" s="198" customFormat="1" ht="14.75" x14ac:dyDescent="0.75">
      <c r="C227" s="204"/>
    </row>
    <row r="228" spans="3:3" s="198" customFormat="1" ht="14.75" x14ac:dyDescent="0.75">
      <c r="C228" s="204"/>
    </row>
    <row r="229" spans="3:3" s="198" customFormat="1" ht="14.75" x14ac:dyDescent="0.75">
      <c r="C229" s="204"/>
    </row>
    <row r="230" spans="3:3" s="198" customFormat="1" ht="14.75" x14ac:dyDescent="0.75">
      <c r="C230" s="204"/>
    </row>
    <row r="231" spans="3:3" s="198" customFormat="1" ht="14.75" x14ac:dyDescent="0.75">
      <c r="C231" s="204"/>
    </row>
    <row r="232" spans="3:3" s="198" customFormat="1" ht="14.75" x14ac:dyDescent="0.75">
      <c r="C232" s="204"/>
    </row>
    <row r="233" spans="3:3" s="198" customFormat="1" ht="14.75" x14ac:dyDescent="0.75">
      <c r="C233" s="204"/>
    </row>
    <row r="234" spans="3:3" s="198" customFormat="1" ht="14.75" x14ac:dyDescent="0.75">
      <c r="C234" s="204"/>
    </row>
    <row r="235" spans="3:3" s="198" customFormat="1" ht="14.75" x14ac:dyDescent="0.75">
      <c r="C235" s="204"/>
    </row>
    <row r="236" spans="3:3" s="198" customFormat="1" ht="14.75" x14ac:dyDescent="0.75">
      <c r="C236" s="204"/>
    </row>
    <row r="237" spans="3:3" s="198" customFormat="1" ht="14.75" x14ac:dyDescent="0.75">
      <c r="C237" s="204"/>
    </row>
    <row r="238" spans="3:3" s="198" customFormat="1" ht="14.75" x14ac:dyDescent="0.75">
      <c r="C238" s="204"/>
    </row>
    <row r="239" spans="3:3" s="198" customFormat="1" ht="14.75" x14ac:dyDescent="0.75">
      <c r="C239" s="204"/>
    </row>
    <row r="240" spans="3:3" s="198" customFormat="1" ht="14.75" x14ac:dyDescent="0.75">
      <c r="C240" s="204"/>
    </row>
    <row r="241" spans="3:3" s="198" customFormat="1" ht="14.75" x14ac:dyDescent="0.75">
      <c r="C241" s="204"/>
    </row>
    <row r="242" spans="3:3" s="198" customFormat="1" ht="14.75" x14ac:dyDescent="0.75">
      <c r="C242" s="204"/>
    </row>
    <row r="243" spans="3:3" s="198" customFormat="1" ht="14.75" x14ac:dyDescent="0.75">
      <c r="C243" s="204"/>
    </row>
    <row r="244" spans="3:3" s="198" customFormat="1" ht="14.75" x14ac:dyDescent="0.75">
      <c r="C244" s="204"/>
    </row>
    <row r="245" spans="3:3" s="198" customFormat="1" ht="14.75" x14ac:dyDescent="0.75">
      <c r="C245" s="204"/>
    </row>
    <row r="246" spans="3:3" s="198" customFormat="1" ht="14.75" x14ac:dyDescent="0.75">
      <c r="C246" s="204"/>
    </row>
    <row r="247" spans="3:3" s="198" customFormat="1" ht="14.75" x14ac:dyDescent="0.75">
      <c r="C247" s="204"/>
    </row>
    <row r="248" spans="3:3" s="198" customFormat="1" ht="14.75" x14ac:dyDescent="0.75">
      <c r="C248" s="204"/>
    </row>
    <row r="249" spans="3:3" s="198" customFormat="1" ht="14.75" x14ac:dyDescent="0.75">
      <c r="C249" s="204"/>
    </row>
    <row r="250" spans="3:3" s="198" customFormat="1" ht="14.75" x14ac:dyDescent="0.75">
      <c r="C250" s="204"/>
    </row>
    <row r="251" spans="3:3" s="198" customFormat="1" ht="14.75" x14ac:dyDescent="0.75">
      <c r="C251" s="204"/>
    </row>
    <row r="252" spans="3:3" s="198" customFormat="1" ht="14.75" x14ac:dyDescent="0.75">
      <c r="C252" s="204"/>
    </row>
    <row r="253" spans="3:3" s="198" customFormat="1" ht="14.75" x14ac:dyDescent="0.75">
      <c r="C253" s="204"/>
    </row>
    <row r="254" spans="3:3" s="198" customFormat="1" ht="14.75" x14ac:dyDescent="0.75">
      <c r="C254" s="204"/>
    </row>
    <row r="255" spans="3:3" s="198" customFormat="1" ht="14.75" x14ac:dyDescent="0.75">
      <c r="C255" s="20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C5" sqref="C5:C6"/>
    </sheetView>
  </sheetViews>
  <sheetFormatPr defaultRowHeight="14.75" x14ac:dyDescent="0.75"/>
  <cols>
    <col min="1" max="1" width="12.6796875" customWidth="1"/>
    <col min="2" max="2" width="53.54296875" customWidth="1"/>
    <col min="3" max="3" width="18.54296875" customWidth="1"/>
  </cols>
  <sheetData>
    <row r="1" spans="1:3" x14ac:dyDescent="0.75">
      <c r="A1" s="95" t="s">
        <v>173</v>
      </c>
      <c r="B1" s="95"/>
      <c r="C1" s="95"/>
    </row>
    <row r="2" spans="1:3" ht="19.95" customHeight="1" x14ac:dyDescent="0.75">
      <c r="A2" s="96"/>
      <c r="B2" s="96"/>
      <c r="C2" s="96"/>
    </row>
    <row r="3" spans="1:3" ht="19.25" x14ac:dyDescent="1.1499999999999999">
      <c r="A3" s="3" t="s">
        <v>4</v>
      </c>
      <c r="B3" s="21" t="s">
        <v>45</v>
      </c>
      <c r="C3" s="4" t="s">
        <v>46</v>
      </c>
    </row>
    <row r="4" spans="1:3" ht="19.25" x14ac:dyDescent="1.1499999999999999">
      <c r="A4" s="5">
        <v>1</v>
      </c>
      <c r="B4" s="246" t="s">
        <v>174</v>
      </c>
      <c r="C4" s="4"/>
    </row>
    <row r="5" spans="1:3" ht="38.5" x14ac:dyDescent="1.1499999999999999">
      <c r="A5" s="5">
        <v>2</v>
      </c>
      <c r="B5" s="246" t="s">
        <v>175</v>
      </c>
      <c r="C5" s="4"/>
    </row>
    <row r="6" spans="1:3" ht="19.25" x14ac:dyDescent="0.75">
      <c r="A6" s="5">
        <v>3</v>
      </c>
      <c r="B6" s="20" t="s">
        <v>176</v>
      </c>
      <c r="C6" s="22"/>
    </row>
    <row r="7" spans="1:3" ht="20" thickBot="1" x14ac:dyDescent="1.3">
      <c r="A7" s="97" t="s">
        <v>47</v>
      </c>
      <c r="B7" s="98"/>
      <c r="C7" s="23">
        <f>SUM(C6:C6,)</f>
        <v>0</v>
      </c>
    </row>
  </sheetData>
  <mergeCells count="2">
    <mergeCell ref="A1:C2"/>
    <mergeCell ref="A7: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aa783e9-3e54-43be-8dc5-2174fac34f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D37ED05D9E154892A6A099C58F9D8C" ma:contentTypeVersion="15" ma:contentTypeDescription="Create a new document." ma:contentTypeScope="" ma:versionID="47ccfbe27693fafe98a5019bfc1cdfbf">
  <xsd:schema xmlns:xsd="http://www.w3.org/2001/XMLSchema" xmlns:xs="http://www.w3.org/2001/XMLSchema" xmlns:p="http://schemas.microsoft.com/office/2006/metadata/properties" xmlns:ns3="feeb5f99-7fdb-4766-8a47-ae9e83cb67e9" xmlns:ns4="7aa783e9-3e54-43be-8dc5-2174fac34f2e" targetNamespace="http://schemas.microsoft.com/office/2006/metadata/properties" ma:root="true" ma:fieldsID="4bd4539da9bbaa2c5ec8f182d3c4229b" ns3:_="" ns4:_="">
    <xsd:import namespace="feeb5f99-7fdb-4766-8a47-ae9e83cb67e9"/>
    <xsd:import namespace="7aa783e9-3e54-43be-8dc5-2174fac34f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b5f99-7fdb-4766-8a47-ae9e83cb67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a783e9-3e54-43be-8dc5-2174fac34f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8FB748-CFF3-47C2-80E3-1ADEF2EC4D12}">
  <ds:schemaRefs>
    <ds:schemaRef ds:uri="http://schemas.microsoft.com/office/2006/metadata/properties"/>
    <ds:schemaRef ds:uri="http://schemas.microsoft.com/office/infopath/2007/PartnerControls"/>
    <ds:schemaRef ds:uri="7aa783e9-3e54-43be-8dc5-2174fac34f2e"/>
  </ds:schemaRefs>
</ds:datastoreItem>
</file>

<file path=customXml/itemProps2.xml><?xml version="1.0" encoding="utf-8"?>
<ds:datastoreItem xmlns:ds="http://schemas.openxmlformats.org/officeDocument/2006/customXml" ds:itemID="{CEC75B93-46B5-4FDE-9ACA-4DC3B75C3D80}">
  <ds:schemaRefs>
    <ds:schemaRef ds:uri="http://schemas.microsoft.com/sharepoint/v3/contenttype/forms"/>
  </ds:schemaRefs>
</ds:datastoreItem>
</file>

<file path=customXml/itemProps3.xml><?xml version="1.0" encoding="utf-8"?>
<ds:datastoreItem xmlns:ds="http://schemas.openxmlformats.org/officeDocument/2006/customXml" ds:itemID="{A45A4E34-049C-4522-9637-D396B3D47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b5f99-7fdb-4766-8a47-ae9e83cb67e9"/>
    <ds:schemaRef ds:uri="7aa783e9-3e54-43be-8dc5-2174fac34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One Room Mother baby area (MBA)</vt:lpstr>
      <vt:lpstr>Farah Omar latrine</vt:lpstr>
      <vt:lpstr>Faarah Omar incinerator</vt:lpstr>
      <vt:lpstr>Summary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Abdihakim Mohamoud Omar</dc:creator>
  <cp:keywords/>
  <dc:description/>
  <cp:lastModifiedBy>Yahye Omer Waberi</cp:lastModifiedBy>
  <cp:revision/>
  <dcterms:created xsi:type="dcterms:W3CDTF">2022-08-20T14:51:08Z</dcterms:created>
  <dcterms:modified xsi:type="dcterms:W3CDTF">2024-10-14T10:55:18Z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0x010100EFD37ED05D9E154892A6A099C58F9D8C</vt:lpwstr>
  </property>
</Properties>
</file>